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2390" windowHeight="9045" activeTab="0"/>
  </bookViews>
  <sheets>
    <sheet name="Business Structure" sheetId="1" r:id="rId1"/>
    <sheet name="Tax Calculations" sheetId="2" r:id="rId2"/>
  </sheets>
  <definedNames>
    <definedName name="Individual_Income_Tax_Rates">'Tax Calculations'!$A$8:$A$13</definedName>
    <definedName name="Net_income_for_business">'Business Structure'!$B$10</definedName>
  </definedNames>
  <calcPr fullCalcOnLoad="1"/>
</workbook>
</file>

<file path=xl/sharedStrings.xml><?xml version="1.0" encoding="utf-8"?>
<sst xmlns="http://schemas.openxmlformats.org/spreadsheetml/2006/main" count="169" uniqueCount="102">
  <si>
    <t>Partnership</t>
  </si>
  <si>
    <t>S Corporation</t>
  </si>
  <si>
    <t>Corporation</t>
  </si>
  <si>
    <t>Sole Proprietorship</t>
  </si>
  <si>
    <t>Percent that is self-employment income</t>
  </si>
  <si>
    <t>N/A</t>
  </si>
  <si>
    <t xml:space="preserve">   Self-employment tax</t>
  </si>
  <si>
    <t xml:space="preserve">   Federal income tax</t>
  </si>
  <si>
    <t xml:space="preserve">   State income tax</t>
  </si>
  <si>
    <t>Tax on business return:</t>
  </si>
  <si>
    <t>Tax on future year dividend on personal return:</t>
  </si>
  <si>
    <t>Salary from business</t>
  </si>
  <si>
    <t>Yes</t>
  </si>
  <si>
    <t>Low</t>
  </si>
  <si>
    <t>Owner's marginal tax rate</t>
  </si>
  <si>
    <t>Individual Income Tax Rates</t>
  </si>
  <si>
    <t>Maximum earnings</t>
  </si>
  <si>
    <t>Medicare tax rate</t>
  </si>
  <si>
    <t>Limited Liability Corporation (LLC)</t>
  </si>
  <si>
    <t>FICA Tax for Employees and Businesses</t>
  </si>
  <si>
    <t>Individual Tax</t>
  </si>
  <si>
    <t xml:space="preserve">      Total individual tax</t>
  </si>
  <si>
    <t>FICA tax withheld from salary</t>
  </si>
  <si>
    <t>FICA tax withheld from wages</t>
  </si>
  <si>
    <t>Business Tax</t>
  </si>
  <si>
    <t>Estimated Tax Liability Caused by Business</t>
  </si>
  <si>
    <t>Protection from personal liability</t>
  </si>
  <si>
    <t>High</t>
  </si>
  <si>
    <t>Business tax return required</t>
  </si>
  <si>
    <t>None</t>
  </si>
  <si>
    <t>Form 1065</t>
  </si>
  <si>
    <t>Form 1120S</t>
  </si>
  <si>
    <t>Tax is</t>
  </si>
  <si>
    <t>+</t>
  </si>
  <si>
    <t>Corporate Tax Rate Schedule</t>
  </si>
  <si>
    <t xml:space="preserve">If taxable income is </t>
  </si>
  <si>
    <t xml:space="preserve">Over </t>
  </si>
  <si>
    <t>But not over</t>
  </si>
  <si>
    <t>Owner's share of income</t>
  </si>
  <si>
    <t>Total</t>
  </si>
  <si>
    <t>Net income for business</t>
  </si>
  <si>
    <t>Salary received from business</t>
  </si>
  <si>
    <t>Self-Employment (SE) Tax</t>
  </si>
  <si>
    <t>SE income from business</t>
  </si>
  <si>
    <t>Other SE income</t>
  </si>
  <si>
    <t>Total SE income</t>
  </si>
  <si>
    <t>Medicare tax</t>
  </si>
  <si>
    <t>Social security tax</t>
  </si>
  <si>
    <t>Limited Liability Corporation</t>
  </si>
  <si>
    <t>Taxable social security income</t>
  </si>
  <si>
    <t>Business income currently taxable to owners</t>
  </si>
  <si>
    <t>Business income taxable to business</t>
  </si>
  <si>
    <t>Total tax on individual income</t>
  </si>
  <si>
    <t>Total tax on business income</t>
  </si>
  <si>
    <t>Total tax on combined income</t>
  </si>
  <si>
    <t xml:space="preserve">      Total tax paid by business</t>
  </si>
  <si>
    <t>State income tax rate on business income</t>
  </si>
  <si>
    <t>State income tax rate on individual income</t>
  </si>
  <si>
    <t>Gray cells will be calculated for you. You do not need to enter anything into them.</t>
  </si>
  <si>
    <t>Required protection from personal liability</t>
  </si>
  <si>
    <t>Planned number of owners</t>
  </si>
  <si>
    <t>Business Structure Selector</t>
  </si>
  <si>
    <t>Owner's other income subject to self-employment tax</t>
  </si>
  <si>
    <t>Option available?</t>
  </si>
  <si>
    <t>Income from business subject to self-employment tax</t>
  </si>
  <si>
    <t xml:space="preserve">   Tax saved on self-employment tax deduction</t>
  </si>
  <si>
    <t>Social security tax rate</t>
  </si>
  <si>
    <t>Total SE tax</t>
  </si>
  <si>
    <t>[Company Name]</t>
  </si>
  <si>
    <t>[Date]</t>
  </si>
  <si>
    <t>If no, reason option not available</t>
  </si>
  <si>
    <t>[Company Name] CONFIDENTIAL</t>
  </si>
  <si>
    <t>Owner's share</t>
  </si>
  <si>
    <t>Tax on individual tax return:</t>
  </si>
  <si>
    <t>Gray cells will be calculated for you. You do not need to enter anything in them.</t>
  </si>
  <si>
    <t>Election to be treated as corporation? (Yes/No)</t>
  </si>
  <si>
    <t>Form 1120</t>
  </si>
  <si>
    <t>Tax Calculations</t>
  </si>
  <si>
    <t>Total 
corporate tax</t>
  </si>
  <si>
    <t xml:space="preserve">Of the 
amount over </t>
  </si>
  <si>
    <r>
      <t xml:space="preserve">Effective tax rate </t>
    </r>
    <r>
      <rPr>
        <b/>
        <sz val="10"/>
        <rFont val="Arial"/>
        <family val="0"/>
      </rPr>
      <t>—</t>
    </r>
    <r>
      <rPr>
        <b/>
        <sz val="10"/>
        <rFont val="Arial"/>
        <family val="2"/>
      </rPr>
      <t xml:space="preserve"> individual income</t>
    </r>
  </si>
  <si>
    <t>Effective tax rate — business income</t>
  </si>
  <si>
    <t>Effective tax rate — combined income</t>
  </si>
  <si>
    <t>———</t>
  </si>
  <si>
    <t>Business Comparison Chart</t>
  </si>
  <si>
    <t>C Corporation</t>
  </si>
  <si>
    <t xml:space="preserve">Subchapter S Corporation </t>
  </si>
  <si>
    <t>Limited Liability Company</t>
  </si>
  <si>
    <t>General Partnership</t>
  </si>
  <si>
    <t>Sole Proprietor</t>
  </si>
  <si>
    <t>Owners have limited liability for business debts and obligations</t>
  </si>
  <si>
    <t>X</t>
  </si>
  <si>
    <t>Created by a state-level registration that usually protects the company name</t>
  </si>
  <si>
    <t>Business duration can be perpetual</t>
  </si>
  <si>
    <t>May have an unlimited number of owners</t>
  </si>
  <si>
    <t>Owners need not be U.S. citizens or residents</t>
  </si>
  <si>
    <t>May be owned by another business, rather than individuals</t>
  </si>
  <si>
    <t>May issue shares of stock to attract investors</t>
  </si>
  <si>
    <t>Owners can report business profit and loss on their personal tax returns</t>
  </si>
  <si>
    <t>Owners can split profit and loss with the business for a lower overall tax rate</t>
  </si>
  <si>
    <t>Permitted to distribute special allocations, under certain guidelines</t>
  </si>
  <si>
    <t>Not required to hold annual meetings or record meeting minutes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</si>
</sst>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&quot;$&quot;#,##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sz val="10"/>
      <color indexed="63"/>
      <name val="Arial"/>
      <family val="0"/>
    </font>
    <font>
      <b/>
      <sz val="16"/>
      <color indexed="56"/>
      <name val="Arial"/>
      <family val="0"/>
    </font>
    <font>
      <b/>
      <sz val="10"/>
      <color indexed="63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ashed"/>
      <right style="medium"/>
      <top style="medium"/>
      <bottom>
        <color indexed="63"/>
      </bottom>
    </border>
    <border>
      <left style="dashed"/>
      <right style="medium"/>
      <top>
        <color indexed="63"/>
      </top>
      <bottom>
        <color indexed="63"/>
      </bottom>
    </border>
    <border>
      <left style="dashed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 style="dashed"/>
      <top style="thin">
        <color indexed="22"/>
      </top>
      <bottom style="thin"/>
    </border>
    <border>
      <left style="thin"/>
      <right style="dashed"/>
      <top>
        <color indexed="63"/>
      </top>
      <bottom style="thin"/>
    </border>
    <border>
      <left style="thin"/>
      <right style="dashed"/>
      <top>
        <color indexed="63"/>
      </top>
      <bottom style="medium"/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 style="thin">
        <color indexed="22"/>
      </bottom>
    </border>
    <border>
      <left style="dashed"/>
      <right style="medium"/>
      <top>
        <color indexed="63"/>
      </top>
      <bottom style="thin">
        <color indexed="22"/>
      </bottom>
    </border>
    <border>
      <left>
        <color indexed="63"/>
      </left>
      <right style="medium"/>
      <top style="thin">
        <color indexed="22"/>
      </top>
      <bottom style="thin">
        <color indexed="22"/>
      </bottom>
    </border>
    <border>
      <left style="dashed"/>
      <right style="dashed"/>
      <top style="thin">
        <color indexed="22"/>
      </top>
      <bottom style="thin"/>
    </border>
    <border>
      <left style="dashed"/>
      <right style="medium"/>
      <top style="thin">
        <color indexed="22"/>
      </top>
      <bottom style="thin"/>
    </border>
    <border>
      <left style="dashed"/>
      <right style="dashed"/>
      <top>
        <color indexed="63"/>
      </top>
      <bottom style="thin"/>
    </border>
    <border>
      <left style="dashed"/>
      <right style="medium"/>
      <top>
        <color indexed="63"/>
      </top>
      <bottom style="thin"/>
    </border>
    <border>
      <left style="dashed"/>
      <right style="medium"/>
      <top style="thin"/>
      <bottom>
        <color indexed="63"/>
      </bottom>
    </border>
    <border>
      <left style="dashed"/>
      <right style="dashed"/>
      <top>
        <color indexed="63"/>
      </top>
      <bottom style="medium"/>
    </border>
    <border>
      <left style="thin"/>
      <right style="dashed"/>
      <top style="double"/>
      <bottom>
        <color indexed="63"/>
      </bottom>
    </border>
    <border>
      <left style="dashed"/>
      <right style="dashed"/>
      <top style="double"/>
      <bottom>
        <color indexed="63"/>
      </bottom>
    </border>
    <border>
      <left style="dashed"/>
      <right style="medium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dashed"/>
      <right style="medium"/>
      <top>
        <color indexed="63"/>
      </top>
      <bottom style="double"/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71">
    <xf numFmtId="0" fontId="0" fillId="0" borderId="0" xfId="0" applyAlignment="1">
      <alignment/>
    </xf>
    <xf numFmtId="0" fontId="1" fillId="0" borderId="0" xfId="0" applyFont="1" applyAlignment="1">
      <alignment/>
    </xf>
    <xf numFmtId="10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33" borderId="10" xfId="0" applyFill="1" applyBorder="1" applyAlignment="1">
      <alignment/>
    </xf>
    <xf numFmtId="0" fontId="0" fillId="0" borderId="12" xfId="0" applyBorder="1" applyAlignment="1">
      <alignment/>
    </xf>
    <xf numFmtId="10" fontId="0" fillId="34" borderId="13" xfId="0" applyNumberFormat="1" applyFill="1" applyBorder="1" applyAlignment="1">
      <alignment/>
    </xf>
    <xf numFmtId="0" fontId="0" fillId="0" borderId="13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0" fontId="0" fillId="0" borderId="0" xfId="0" applyAlignment="1">
      <alignment vertical="center"/>
    </xf>
    <xf numFmtId="0" fontId="8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9" fillId="35" borderId="14" xfId="0" applyFont="1" applyFill="1" applyBorder="1" applyAlignment="1">
      <alignment horizontal="center" wrapText="1"/>
    </xf>
    <xf numFmtId="0" fontId="9" fillId="35" borderId="15" xfId="0" applyFont="1" applyFill="1" applyBorder="1" applyAlignment="1">
      <alignment horizont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 horizontal="right"/>
    </xf>
    <xf numFmtId="164" fontId="0" fillId="0" borderId="17" xfId="0" applyNumberFormat="1" applyBorder="1" applyAlignment="1">
      <alignment horizontal="right"/>
    </xf>
    <xf numFmtId="164" fontId="0" fillId="34" borderId="17" xfId="0" applyNumberFormat="1" applyFill="1" applyBorder="1" applyAlignment="1">
      <alignment/>
    </xf>
    <xf numFmtId="164" fontId="0" fillId="0" borderId="17" xfId="0" applyNumberFormat="1" applyFill="1" applyBorder="1" applyAlignment="1">
      <alignment/>
    </xf>
    <xf numFmtId="164" fontId="0" fillId="0" borderId="17" xfId="0" applyNumberFormat="1" applyBorder="1" applyAlignment="1">
      <alignment/>
    </xf>
    <xf numFmtId="9" fontId="0" fillId="0" borderId="17" xfId="0" applyNumberFormat="1" applyBorder="1" applyAlignment="1">
      <alignment/>
    </xf>
    <xf numFmtId="10" fontId="0" fillId="0" borderId="17" xfId="0" applyNumberFormat="1" applyBorder="1" applyAlignment="1">
      <alignment/>
    </xf>
    <xf numFmtId="10" fontId="0" fillId="0" borderId="18" xfId="0" applyNumberFormat="1" applyBorder="1" applyAlignment="1">
      <alignment/>
    </xf>
    <xf numFmtId="0" fontId="9" fillId="35" borderId="12" xfId="0" applyFont="1" applyFill="1" applyBorder="1" applyAlignment="1">
      <alignment horizontal="center" wrapText="1"/>
    </xf>
    <xf numFmtId="0" fontId="0" fillId="0" borderId="19" xfId="0" applyFill="1" applyBorder="1" applyAlignment="1">
      <alignment horizontal="left" vertical="top" wrapText="1" indent="1"/>
    </xf>
    <xf numFmtId="0" fontId="0" fillId="34" borderId="20" xfId="0" applyFill="1" applyBorder="1" applyAlignment="1">
      <alignment horizontal="right" indent="1"/>
    </xf>
    <xf numFmtId="0" fontId="0" fillId="34" borderId="20" xfId="0" applyFill="1" applyBorder="1" applyAlignment="1">
      <alignment horizontal="right" wrapText="1" indent="1"/>
    </xf>
    <xf numFmtId="0" fontId="0" fillId="34" borderId="21" xfId="0" applyFill="1" applyBorder="1" applyAlignment="1">
      <alignment horizontal="right" indent="1"/>
    </xf>
    <xf numFmtId="0" fontId="0" fillId="36" borderId="22" xfId="0" applyFill="1" applyBorder="1" applyAlignment="1">
      <alignment horizontal="right" indent="1"/>
    </xf>
    <xf numFmtId="164" fontId="0" fillId="34" borderId="23" xfId="0" applyNumberFormat="1" applyFill="1" applyBorder="1" applyAlignment="1">
      <alignment horizontal="right" indent="1"/>
    </xf>
    <xf numFmtId="164" fontId="0" fillId="34" borderId="20" xfId="0" applyNumberFormat="1" applyFill="1" applyBorder="1" applyAlignment="1">
      <alignment horizontal="right" indent="1"/>
    </xf>
    <xf numFmtId="9" fontId="0" fillId="34" borderId="20" xfId="0" applyNumberFormat="1" applyFill="1" applyBorder="1" applyAlignment="1">
      <alignment horizontal="right" indent="1"/>
    </xf>
    <xf numFmtId="0" fontId="0" fillId="33" borderId="20" xfId="0" applyFill="1" applyBorder="1" applyAlignment="1">
      <alignment horizontal="right" indent="1"/>
    </xf>
    <xf numFmtId="9" fontId="0" fillId="33" borderId="20" xfId="0" applyNumberFormat="1" applyFill="1" applyBorder="1" applyAlignment="1">
      <alignment horizontal="right" indent="1"/>
    </xf>
    <xf numFmtId="3" fontId="0" fillId="34" borderId="20" xfId="0" applyNumberFormat="1" applyFill="1" applyBorder="1" applyAlignment="1">
      <alignment horizontal="right" indent="1"/>
    </xf>
    <xf numFmtId="3" fontId="0" fillId="34" borderId="24" xfId="0" applyNumberFormat="1" applyFill="1" applyBorder="1" applyAlignment="1">
      <alignment horizontal="right" indent="1"/>
    </xf>
    <xf numFmtId="0" fontId="0" fillId="34" borderId="24" xfId="0" applyFill="1" applyBorder="1" applyAlignment="1">
      <alignment horizontal="right" indent="1"/>
    </xf>
    <xf numFmtId="164" fontId="1" fillId="34" borderId="24" xfId="0" applyNumberFormat="1" applyFont="1" applyFill="1" applyBorder="1" applyAlignment="1">
      <alignment horizontal="right" indent="1"/>
    </xf>
    <xf numFmtId="164" fontId="1" fillId="34" borderId="20" xfId="0" applyNumberFormat="1" applyFont="1" applyFill="1" applyBorder="1" applyAlignment="1">
      <alignment horizontal="right" indent="1"/>
    </xf>
    <xf numFmtId="10" fontId="1" fillId="34" borderId="20" xfId="0" applyNumberFormat="1" applyFont="1" applyFill="1" applyBorder="1" applyAlignment="1">
      <alignment horizontal="right" indent="1"/>
    </xf>
    <xf numFmtId="10" fontId="1" fillId="34" borderId="25" xfId="0" applyNumberFormat="1" applyFont="1" applyFill="1" applyBorder="1" applyAlignment="1">
      <alignment horizontal="right" indent="1"/>
    </xf>
    <xf numFmtId="0" fontId="0" fillId="34" borderId="26" xfId="0" applyFill="1" applyBorder="1" applyAlignment="1">
      <alignment horizontal="right" indent="1"/>
    </xf>
    <xf numFmtId="0" fontId="0" fillId="34" borderId="17" xfId="0" applyFill="1" applyBorder="1" applyAlignment="1">
      <alignment horizontal="right" indent="1"/>
    </xf>
    <xf numFmtId="0" fontId="0" fillId="34" borderId="26" xfId="0" applyFill="1" applyBorder="1" applyAlignment="1">
      <alignment horizontal="right" wrapText="1" indent="1"/>
    </xf>
    <xf numFmtId="0" fontId="0" fillId="34" borderId="17" xfId="0" applyFill="1" applyBorder="1" applyAlignment="1">
      <alignment horizontal="right" wrapText="1" indent="1"/>
    </xf>
    <xf numFmtId="0" fontId="0" fillId="0" borderId="17" xfId="0" applyFill="1" applyBorder="1" applyAlignment="1">
      <alignment horizontal="right" indent="1"/>
    </xf>
    <xf numFmtId="0" fontId="0" fillId="34" borderId="27" xfId="0" applyFill="1" applyBorder="1" applyAlignment="1">
      <alignment horizontal="right" indent="1"/>
    </xf>
    <xf numFmtId="0" fontId="0" fillId="34" borderId="28" xfId="0" applyFill="1" applyBorder="1" applyAlignment="1">
      <alignment horizontal="right" indent="1"/>
    </xf>
    <xf numFmtId="0" fontId="0" fillId="36" borderId="29" xfId="0" applyFill="1" applyBorder="1" applyAlignment="1">
      <alignment horizontal="right" indent="1"/>
    </xf>
    <xf numFmtId="164" fontId="0" fillId="34" borderId="30" xfId="0" applyNumberFormat="1" applyFill="1" applyBorder="1" applyAlignment="1">
      <alignment horizontal="right" indent="1"/>
    </xf>
    <xf numFmtId="164" fontId="0" fillId="34" borderId="31" xfId="0" applyNumberFormat="1" applyFill="1" applyBorder="1" applyAlignment="1">
      <alignment horizontal="right" indent="1"/>
    </xf>
    <xf numFmtId="164" fontId="0" fillId="34" borderId="26" xfId="0" applyNumberFormat="1" applyFill="1" applyBorder="1" applyAlignment="1">
      <alignment horizontal="right" indent="1"/>
    </xf>
    <xf numFmtId="164" fontId="0" fillId="34" borderId="17" xfId="0" applyNumberFormat="1" applyFill="1" applyBorder="1" applyAlignment="1">
      <alignment horizontal="right" indent="1"/>
    </xf>
    <xf numFmtId="9" fontId="0" fillId="34" borderId="26" xfId="0" applyNumberFormat="1" applyFill="1" applyBorder="1" applyAlignment="1">
      <alignment horizontal="right" indent="1"/>
    </xf>
    <xf numFmtId="9" fontId="0" fillId="0" borderId="26" xfId="0" applyNumberFormat="1" applyBorder="1" applyAlignment="1">
      <alignment horizontal="right" indent="1"/>
    </xf>
    <xf numFmtId="9" fontId="0" fillId="34" borderId="17" xfId="0" applyNumberFormat="1" applyFill="1" applyBorder="1" applyAlignment="1">
      <alignment horizontal="right" indent="1"/>
    </xf>
    <xf numFmtId="0" fontId="0" fillId="33" borderId="26" xfId="0" applyFill="1" applyBorder="1" applyAlignment="1">
      <alignment horizontal="right" indent="1"/>
    </xf>
    <xf numFmtId="0" fontId="0" fillId="33" borderId="17" xfId="0" applyFill="1" applyBorder="1" applyAlignment="1">
      <alignment horizontal="right" indent="1"/>
    </xf>
    <xf numFmtId="9" fontId="0" fillId="33" borderId="26" xfId="0" applyNumberFormat="1" applyFill="1" applyBorder="1" applyAlignment="1">
      <alignment horizontal="right" indent="1"/>
    </xf>
    <xf numFmtId="3" fontId="0" fillId="33" borderId="26" xfId="0" applyNumberFormat="1" applyFill="1" applyBorder="1" applyAlignment="1">
      <alignment horizontal="right" indent="1"/>
    </xf>
    <xf numFmtId="3" fontId="0" fillId="34" borderId="26" xfId="0" applyNumberFormat="1" applyFill="1" applyBorder="1" applyAlignment="1">
      <alignment horizontal="right" indent="1"/>
    </xf>
    <xf numFmtId="3" fontId="0" fillId="34" borderId="17" xfId="0" applyNumberFormat="1" applyFill="1" applyBorder="1" applyAlignment="1">
      <alignment horizontal="right" indent="1"/>
    </xf>
    <xf numFmtId="3" fontId="0" fillId="34" borderId="32" xfId="0" applyNumberFormat="1" applyFill="1" applyBorder="1" applyAlignment="1">
      <alignment horizontal="right" indent="1"/>
    </xf>
    <xf numFmtId="3" fontId="0" fillId="34" borderId="33" xfId="0" applyNumberFormat="1" applyFill="1" applyBorder="1" applyAlignment="1">
      <alignment horizontal="right" indent="1"/>
    </xf>
    <xf numFmtId="164" fontId="0" fillId="34" borderId="34" xfId="0" applyNumberFormat="1" applyFill="1" applyBorder="1" applyAlignment="1">
      <alignment horizontal="right" indent="1"/>
    </xf>
    <xf numFmtId="0" fontId="0" fillId="34" borderId="32" xfId="0" applyFill="1" applyBorder="1" applyAlignment="1">
      <alignment horizontal="right" indent="1"/>
    </xf>
    <xf numFmtId="164" fontId="0" fillId="34" borderId="33" xfId="0" applyNumberFormat="1" applyFill="1" applyBorder="1" applyAlignment="1">
      <alignment horizontal="right" indent="1"/>
    </xf>
    <xf numFmtId="164" fontId="1" fillId="34" borderId="32" xfId="0" applyNumberFormat="1" applyFont="1" applyFill="1" applyBorder="1" applyAlignment="1">
      <alignment horizontal="right" indent="1"/>
    </xf>
    <xf numFmtId="164" fontId="1" fillId="34" borderId="33" xfId="0" applyNumberFormat="1" applyFont="1" applyFill="1" applyBorder="1" applyAlignment="1">
      <alignment horizontal="right" indent="1"/>
    </xf>
    <xf numFmtId="164" fontId="1" fillId="34" borderId="26" xfId="0" applyNumberFormat="1" applyFont="1" applyFill="1" applyBorder="1" applyAlignment="1">
      <alignment horizontal="right" indent="1"/>
    </xf>
    <xf numFmtId="164" fontId="1" fillId="34" borderId="17" xfId="0" applyNumberFormat="1" applyFont="1" applyFill="1" applyBorder="1" applyAlignment="1">
      <alignment horizontal="right" indent="1"/>
    </xf>
    <xf numFmtId="10" fontId="1" fillId="34" borderId="26" xfId="0" applyNumberFormat="1" applyFont="1" applyFill="1" applyBorder="1" applyAlignment="1">
      <alignment horizontal="right" indent="1"/>
    </xf>
    <xf numFmtId="10" fontId="1" fillId="34" borderId="17" xfId="0" applyNumberFormat="1" applyFont="1" applyFill="1" applyBorder="1" applyAlignment="1">
      <alignment horizontal="right" indent="1"/>
    </xf>
    <xf numFmtId="0" fontId="1" fillId="34" borderId="26" xfId="0" applyFont="1" applyFill="1" applyBorder="1" applyAlignment="1">
      <alignment horizontal="right" indent="1"/>
    </xf>
    <xf numFmtId="10" fontId="1" fillId="34" borderId="35" xfId="0" applyNumberFormat="1" applyFont="1" applyFill="1" applyBorder="1" applyAlignment="1">
      <alignment horizontal="right" indent="1"/>
    </xf>
    <xf numFmtId="10" fontId="1" fillId="34" borderId="18" xfId="0" applyNumberFormat="1" applyFont="1" applyFill="1" applyBorder="1" applyAlignment="1">
      <alignment horizontal="right" indent="1"/>
    </xf>
    <xf numFmtId="164" fontId="1" fillId="34" borderId="36" xfId="0" applyNumberFormat="1" applyFont="1" applyFill="1" applyBorder="1" applyAlignment="1">
      <alignment horizontal="right" indent="1"/>
    </xf>
    <xf numFmtId="164" fontId="1" fillId="34" borderId="37" xfId="0" applyNumberFormat="1" applyFont="1" applyFill="1" applyBorder="1" applyAlignment="1">
      <alignment horizontal="right" indent="1"/>
    </xf>
    <xf numFmtId="164" fontId="1" fillId="34" borderId="38" xfId="0" applyNumberFormat="1" applyFont="1" applyFill="1" applyBorder="1" applyAlignment="1">
      <alignment horizontal="right" indent="1"/>
    </xf>
    <xf numFmtId="10" fontId="1" fillId="34" borderId="36" xfId="0" applyNumberFormat="1" applyFont="1" applyFill="1" applyBorder="1" applyAlignment="1">
      <alignment horizontal="right" indent="1"/>
    </xf>
    <xf numFmtId="10" fontId="1" fillId="34" borderId="37" xfId="0" applyNumberFormat="1" applyFont="1" applyFill="1" applyBorder="1" applyAlignment="1">
      <alignment horizontal="right" indent="1"/>
    </xf>
    <xf numFmtId="10" fontId="1" fillId="34" borderId="38" xfId="0" applyNumberFormat="1" applyFont="1" applyFill="1" applyBorder="1" applyAlignment="1">
      <alignment horizontal="right" indent="1"/>
    </xf>
    <xf numFmtId="0" fontId="1" fillId="0" borderId="39" xfId="0" applyFont="1" applyFill="1" applyBorder="1" applyAlignment="1">
      <alignment horizontal="right" indent="2"/>
    </xf>
    <xf numFmtId="0" fontId="1" fillId="0" borderId="10" xfId="0" applyFont="1" applyFill="1" applyBorder="1" applyAlignment="1">
      <alignment horizontal="right" indent="2"/>
    </xf>
    <xf numFmtId="0" fontId="1" fillId="0" borderId="19" xfId="0" applyFont="1" applyFill="1" applyBorder="1" applyAlignment="1">
      <alignment horizontal="right" indent="2"/>
    </xf>
    <xf numFmtId="0" fontId="1" fillId="0" borderId="40" xfId="0" applyFont="1" applyFill="1" applyBorder="1" applyAlignment="1">
      <alignment horizontal="right" indent="2"/>
    </xf>
    <xf numFmtId="0" fontId="1" fillId="0" borderId="41" xfId="0" applyFont="1" applyFill="1" applyBorder="1" applyAlignment="1">
      <alignment horizontal="right" indent="2"/>
    </xf>
    <xf numFmtId="0" fontId="0" fillId="0" borderId="42" xfId="0" applyBorder="1" applyAlignment="1">
      <alignment horizontal="left"/>
    </xf>
    <xf numFmtId="0" fontId="0" fillId="0" borderId="19" xfId="0" applyBorder="1" applyAlignment="1">
      <alignment horizontal="left" indent="3"/>
    </xf>
    <xf numFmtId="0" fontId="0" fillId="0" borderId="19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1" fillId="36" borderId="43" xfId="0" applyFont="1" applyFill="1" applyBorder="1" applyAlignment="1">
      <alignment horizontal="left"/>
    </xf>
    <xf numFmtId="0" fontId="0" fillId="0" borderId="19" xfId="0" applyBorder="1" applyAlignment="1">
      <alignment horizontal="left"/>
    </xf>
    <xf numFmtId="0" fontId="0" fillId="33" borderId="19" xfId="0" applyFill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9" fillId="35" borderId="44" xfId="0" applyFont="1" applyFill="1" applyBorder="1" applyAlignment="1">
      <alignment horizontal="left"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Fill="1" applyAlignment="1">
      <alignment horizontal="left"/>
    </xf>
    <xf numFmtId="164" fontId="0" fillId="34" borderId="15" xfId="0" applyNumberFormat="1" applyFill="1" applyBorder="1" applyAlignment="1">
      <alignment/>
    </xf>
    <xf numFmtId="9" fontId="0" fillId="34" borderId="45" xfId="0" applyNumberFormat="1" applyFill="1" applyBorder="1" applyAlignment="1">
      <alignment horizontal="center"/>
    </xf>
    <xf numFmtId="9" fontId="0" fillId="34" borderId="46" xfId="0" applyNumberFormat="1" applyFill="1" applyBorder="1" applyAlignment="1">
      <alignment horizontal="center"/>
    </xf>
    <xf numFmtId="9" fontId="0" fillId="34" borderId="47" xfId="0" applyNumberFormat="1" applyFill="1" applyBorder="1" applyAlignment="1">
      <alignment horizontal="center"/>
    </xf>
    <xf numFmtId="164" fontId="11" fillId="34" borderId="48" xfId="0" applyNumberFormat="1" applyFont="1" applyFill="1" applyBorder="1" applyAlignment="1">
      <alignment/>
    </xf>
    <xf numFmtId="164" fontId="11" fillId="34" borderId="49" xfId="0" applyNumberFormat="1" applyFont="1" applyFill="1" applyBorder="1" applyAlignment="1">
      <alignment/>
    </xf>
    <xf numFmtId="164" fontId="11" fillId="34" borderId="20" xfId="0" applyNumberFormat="1" applyFont="1" applyFill="1" applyBorder="1" applyAlignment="1">
      <alignment/>
    </xf>
    <xf numFmtId="3" fontId="11" fillId="34" borderId="24" xfId="0" applyNumberFormat="1" applyFont="1" applyFill="1" applyBorder="1" applyAlignment="1">
      <alignment/>
    </xf>
    <xf numFmtId="3" fontId="11" fillId="34" borderId="20" xfId="0" applyNumberFormat="1" applyFont="1" applyFill="1" applyBorder="1" applyAlignment="1">
      <alignment/>
    </xf>
    <xf numFmtId="3" fontId="11" fillId="34" borderId="25" xfId="0" applyNumberFormat="1" applyFont="1" applyFill="1" applyBorder="1" applyAlignment="1">
      <alignment/>
    </xf>
    <xf numFmtId="3" fontId="0" fillId="34" borderId="50" xfId="0" applyNumberFormat="1" applyFill="1" applyBorder="1" applyAlignment="1">
      <alignment horizontal="right" indent="1"/>
    </xf>
    <xf numFmtId="164" fontId="11" fillId="34" borderId="17" xfId="0" applyNumberFormat="1" applyFont="1" applyFill="1" applyBorder="1" applyAlignment="1">
      <alignment/>
    </xf>
    <xf numFmtId="3" fontId="11" fillId="34" borderId="33" xfId="0" applyNumberFormat="1" applyFont="1" applyFill="1" applyBorder="1" applyAlignment="1">
      <alignment/>
    </xf>
    <xf numFmtId="3" fontId="11" fillId="34" borderId="17" xfId="0" applyNumberFormat="1" applyFont="1" applyFill="1" applyBorder="1" applyAlignment="1">
      <alignment/>
    </xf>
    <xf numFmtId="3" fontId="11" fillId="34" borderId="18" xfId="0" applyNumberFormat="1" applyFont="1" applyFill="1" applyBorder="1" applyAlignment="1">
      <alignment/>
    </xf>
    <xf numFmtId="0" fontId="0" fillId="0" borderId="10" xfId="0" applyBorder="1" applyAlignment="1">
      <alignment horizontal="right"/>
    </xf>
    <xf numFmtId="164" fontId="0" fillId="34" borderId="51" xfId="0" applyNumberFormat="1" applyFill="1" applyBorder="1" applyAlignment="1">
      <alignment/>
    </xf>
    <xf numFmtId="10" fontId="0" fillId="34" borderId="51" xfId="0" applyNumberFormat="1" applyFill="1" applyBorder="1" applyAlignment="1">
      <alignment/>
    </xf>
    <xf numFmtId="10" fontId="0" fillId="34" borderId="52" xfId="0" applyNumberFormat="1" applyFill="1" applyBorder="1" applyAlignment="1">
      <alignment/>
    </xf>
    <xf numFmtId="0" fontId="0" fillId="0" borderId="0" xfId="0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164" fontId="0" fillId="34" borderId="0" xfId="0" applyNumberFormat="1" applyFill="1" applyBorder="1" applyAlignment="1">
      <alignment/>
    </xf>
    <xf numFmtId="164" fontId="0" fillId="34" borderId="0" xfId="0" applyNumberFormat="1" applyFill="1" applyBorder="1" applyAlignment="1" quotePrefix="1">
      <alignment horizontal="center"/>
    </xf>
    <xf numFmtId="0" fontId="0" fillId="34" borderId="0" xfId="0" applyFill="1" applyBorder="1" applyAlignment="1">
      <alignment/>
    </xf>
    <xf numFmtId="0" fontId="0" fillId="0" borderId="53" xfId="0" applyBorder="1" applyAlignment="1">
      <alignment horizontal="center"/>
    </xf>
    <xf numFmtId="164" fontId="0" fillId="34" borderId="20" xfId="0" applyNumberFormat="1" applyFill="1" applyBorder="1" applyAlignment="1">
      <alignment/>
    </xf>
    <xf numFmtId="164" fontId="0" fillId="34" borderId="26" xfId="0" applyNumberFormat="1" applyFill="1" applyBorder="1" applyAlignment="1">
      <alignment/>
    </xf>
    <xf numFmtId="164" fontId="0" fillId="34" borderId="24" xfId="0" applyNumberFormat="1" applyFill="1" applyBorder="1" applyAlignment="1">
      <alignment/>
    </xf>
    <xf numFmtId="0" fontId="0" fillId="34" borderId="32" xfId="0" applyFill="1" applyBorder="1" applyAlignment="1">
      <alignment horizontal="center"/>
    </xf>
    <xf numFmtId="9" fontId="0" fillId="34" borderId="0" xfId="0" applyNumberFormat="1" applyFill="1" applyBorder="1" applyAlignment="1">
      <alignment/>
    </xf>
    <xf numFmtId="164" fontId="11" fillId="34" borderId="17" xfId="0" applyNumberFormat="1" applyFont="1" applyFill="1" applyBorder="1" applyAlignment="1">
      <alignment/>
    </xf>
    <xf numFmtId="164" fontId="11" fillId="34" borderId="50" xfId="0" applyNumberFormat="1" applyFont="1" applyFill="1" applyBorder="1" applyAlignment="1">
      <alignment/>
    </xf>
    <xf numFmtId="0" fontId="0" fillId="0" borderId="0" xfId="0" applyBorder="1" applyAlignment="1">
      <alignment horizontal="center" wrapText="1"/>
    </xf>
    <xf numFmtId="164" fontId="0" fillId="34" borderId="54" xfId="0" applyNumberFormat="1" applyFill="1" applyBorder="1" applyAlignment="1">
      <alignment/>
    </xf>
    <xf numFmtId="164" fontId="0" fillId="34" borderId="55" xfId="0" applyNumberFormat="1" applyFill="1" applyBorder="1" applyAlignment="1">
      <alignment/>
    </xf>
    <xf numFmtId="164" fontId="11" fillId="34" borderId="53" xfId="0" applyNumberFormat="1" applyFont="1" applyFill="1" applyBorder="1" applyAlignment="1">
      <alignment/>
    </xf>
    <xf numFmtId="164" fontId="11" fillId="34" borderId="56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 wrapText="1"/>
    </xf>
    <xf numFmtId="0" fontId="8" fillId="0" borderId="0" xfId="0" applyFont="1" applyAlignment="1">
      <alignment/>
    </xf>
    <xf numFmtId="0" fontId="0" fillId="33" borderId="57" xfId="0" applyFill="1" applyBorder="1" applyAlignment="1">
      <alignment vertical="top" wrapText="1"/>
    </xf>
    <xf numFmtId="0" fontId="14" fillId="33" borderId="57" xfId="0" applyFont="1" applyFill="1" applyBorder="1" applyAlignment="1">
      <alignment horizontal="center" vertical="top" wrapText="1"/>
    </xf>
    <xf numFmtId="0" fontId="12" fillId="33" borderId="57" xfId="0" applyFont="1" applyFill="1" applyBorder="1" applyAlignment="1">
      <alignment horizontal="center" vertical="top" wrapText="1"/>
    </xf>
    <xf numFmtId="0" fontId="13" fillId="33" borderId="0" xfId="0" applyFont="1" applyFill="1" applyAlignment="1">
      <alignment vertical="top" wrapText="1"/>
    </xf>
    <xf numFmtId="0" fontId="0" fillId="33" borderId="58" xfId="0" applyFill="1" applyBorder="1" applyAlignment="1">
      <alignment vertical="top" wrapText="1"/>
    </xf>
    <xf numFmtId="0" fontId="1" fillId="0" borderId="59" xfId="0" applyFont="1" applyBorder="1" applyAlignment="1">
      <alignment horizontal="right" indent="3"/>
    </xf>
    <xf numFmtId="0" fontId="0" fillId="0" borderId="60" xfId="0" applyBorder="1" applyAlignment="1">
      <alignment horizontal="right" indent="3"/>
    </xf>
    <xf numFmtId="0" fontId="0" fillId="0" borderId="0" xfId="0" applyBorder="1" applyAlignment="1">
      <alignment horizontal="center"/>
    </xf>
    <xf numFmtId="164" fontId="11" fillId="34" borderId="26" xfId="0" applyNumberFormat="1" applyFont="1" applyFill="1" applyBorder="1" applyAlignment="1">
      <alignment/>
    </xf>
    <xf numFmtId="0" fontId="11" fillId="34" borderId="26" xfId="0" applyFont="1" applyFill="1" applyBorder="1" applyAlignment="1">
      <alignment/>
    </xf>
    <xf numFmtId="3" fontId="11" fillId="34" borderId="32" xfId="0" applyNumberFormat="1" applyFont="1" applyFill="1" applyBorder="1" applyAlignment="1">
      <alignment/>
    </xf>
    <xf numFmtId="0" fontId="11" fillId="34" borderId="32" xfId="0" applyFont="1" applyFill="1" applyBorder="1" applyAlignment="1">
      <alignment/>
    </xf>
    <xf numFmtId="3" fontId="11" fillId="34" borderId="26" xfId="0" applyNumberFormat="1" applyFont="1" applyFill="1" applyBorder="1" applyAlignment="1">
      <alignment/>
    </xf>
    <xf numFmtId="3" fontId="11" fillId="34" borderId="35" xfId="0" applyNumberFormat="1" applyFont="1" applyFill="1" applyBorder="1" applyAlignment="1">
      <alignment/>
    </xf>
    <xf numFmtId="0" fontId="11" fillId="34" borderId="35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61" xfId="0" applyBorder="1" applyAlignment="1">
      <alignment/>
    </xf>
    <xf numFmtId="0" fontId="9" fillId="35" borderId="12" xfId="0" applyFont="1" applyFill="1" applyBorder="1" applyAlignment="1">
      <alignment horizontal="left"/>
    </xf>
    <xf numFmtId="0" fontId="9" fillId="35" borderId="15" xfId="0" applyFont="1" applyFill="1" applyBorder="1" applyAlignment="1">
      <alignment horizontal="left"/>
    </xf>
    <xf numFmtId="0" fontId="9" fillId="35" borderId="14" xfId="0" applyFont="1" applyFill="1" applyBorder="1" applyAlignment="1">
      <alignment horizontal="left"/>
    </xf>
    <xf numFmtId="0" fontId="9" fillId="35" borderId="62" xfId="0" applyFont="1" applyFill="1" applyBorder="1" applyAlignment="1">
      <alignment horizontal="left"/>
    </xf>
    <xf numFmtId="0" fontId="9" fillId="35" borderId="63" xfId="0" applyFont="1" applyFill="1" applyBorder="1" applyAlignment="1">
      <alignment horizontal="left"/>
    </xf>
    <xf numFmtId="0" fontId="0" fillId="33" borderId="10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9" fillId="35" borderId="14" xfId="0" applyFont="1" applyFill="1" applyBorder="1" applyAlignment="1">
      <alignment horizontal="center" wrapText="1"/>
    </xf>
    <xf numFmtId="0" fontId="9" fillId="35" borderId="14" xfId="0" applyFont="1" applyFill="1" applyBorder="1" applyAlignment="1">
      <alignment horizontal="center"/>
    </xf>
    <xf numFmtId="0" fontId="0" fillId="0" borderId="11" xfId="0" applyBorder="1" applyAlignment="1">
      <alignment wrapText="1"/>
    </xf>
    <xf numFmtId="0" fontId="0" fillId="0" borderId="64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8D7DA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43E5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133350</xdr:colOff>
      <xdr:row>0</xdr:row>
      <xdr:rowOff>2124075</xdr:rowOff>
    </xdr:to>
    <xdr:pic>
      <xdr:nvPicPr>
        <xdr:cNvPr id="1" name="Picture 1" descr="letterhead_to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029700" cy="2124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75"/>
  <sheetViews>
    <sheetView showGridLines="0" tabSelected="1" zoomScalePageLayoutView="0" workbookViewId="0" topLeftCell="A1">
      <selection activeCell="H7" sqref="H7"/>
    </sheetView>
  </sheetViews>
  <sheetFormatPr defaultColWidth="9.140625" defaultRowHeight="12.75"/>
  <cols>
    <col min="1" max="1" width="46.28125" style="0" customWidth="1"/>
    <col min="2" max="6" width="17.421875" style="0" customWidth="1"/>
  </cols>
  <sheetData>
    <row r="1" ht="171" customHeight="1"/>
    <row r="2" ht="13.5" customHeight="1">
      <c r="A2" s="10" t="s">
        <v>68</v>
      </c>
    </row>
    <row r="3" ht="13.5" customHeight="1">
      <c r="A3" s="10" t="s">
        <v>61</v>
      </c>
    </row>
    <row r="4" ht="13.5" customHeight="1">
      <c r="A4" s="11" t="s">
        <v>69</v>
      </c>
    </row>
    <row r="5" ht="12.75" customHeight="1">
      <c r="A5" s="12"/>
    </row>
    <row r="6" spans="1:6" s="14" customFormat="1" ht="15.75" customHeight="1">
      <c r="A6" s="103" t="s">
        <v>71</v>
      </c>
      <c r="B6" s="15"/>
      <c r="F6" s="15"/>
    </row>
    <row r="7" spans="1:6" s="14" customFormat="1" ht="18" customHeight="1" thickBot="1">
      <c r="A7" s="16" t="s">
        <v>74</v>
      </c>
      <c r="B7" s="15"/>
      <c r="F7" s="15"/>
    </row>
    <row r="8" spans="1:2" ht="13.5" customHeight="1">
      <c r="A8" s="7" t="s">
        <v>60</v>
      </c>
      <c r="B8" s="19">
        <v>2</v>
      </c>
    </row>
    <row r="9" spans="1:2" ht="13.5" customHeight="1">
      <c r="A9" s="4" t="s">
        <v>59</v>
      </c>
      <c r="B9" s="20" t="s">
        <v>13</v>
      </c>
    </row>
    <row r="10" spans="1:2" ht="13.5" customHeight="1">
      <c r="A10" s="4" t="s">
        <v>40</v>
      </c>
      <c r="B10" s="21">
        <v>350000</v>
      </c>
    </row>
    <row r="11" spans="1:2" ht="13.5" customHeight="1">
      <c r="A11" s="4" t="s">
        <v>38</v>
      </c>
      <c r="B11" s="22">
        <f>B10/B8</f>
        <v>175000</v>
      </c>
    </row>
    <row r="12" spans="1:2" ht="13.5" customHeight="1">
      <c r="A12" s="4" t="s">
        <v>41</v>
      </c>
      <c r="B12" s="23">
        <v>50000</v>
      </c>
    </row>
    <row r="13" spans="1:2" ht="13.5" customHeight="1">
      <c r="A13" s="4" t="s">
        <v>62</v>
      </c>
      <c r="B13" s="24">
        <v>25000</v>
      </c>
    </row>
    <row r="14" spans="1:2" ht="13.5" customHeight="1">
      <c r="A14" s="4" t="s">
        <v>14</v>
      </c>
      <c r="B14" s="25">
        <v>0.28</v>
      </c>
    </row>
    <row r="15" spans="1:2" ht="13.5" customHeight="1">
      <c r="A15" s="4" t="s">
        <v>57</v>
      </c>
      <c r="B15" s="26">
        <v>0.05</v>
      </c>
    </row>
    <row r="16" spans="1:2" ht="13.5" customHeight="1" thickBot="1">
      <c r="A16" s="5" t="s">
        <v>56</v>
      </c>
      <c r="B16" s="27">
        <v>0.08</v>
      </c>
    </row>
    <row r="17" ht="12" customHeight="1" thickBot="1"/>
    <row r="18" spans="1:6" ht="27.75" customHeight="1" thickBot="1">
      <c r="A18" s="9"/>
      <c r="B18" s="28" t="s">
        <v>3</v>
      </c>
      <c r="C18" s="17" t="s">
        <v>0</v>
      </c>
      <c r="D18" s="17" t="s">
        <v>2</v>
      </c>
      <c r="E18" s="17" t="s">
        <v>1</v>
      </c>
      <c r="F18" s="18" t="s">
        <v>18</v>
      </c>
    </row>
    <row r="19" spans="1:6" ht="12.75" customHeight="1">
      <c r="A19" s="92" t="s">
        <v>63</v>
      </c>
      <c r="B19" s="30" t="str">
        <f>IF($B8=1,IF(B9="Low","Yes","No"),"No")</f>
        <v>No</v>
      </c>
      <c r="C19" s="46" t="str">
        <f>IF($B8&gt;1,IF(B9="Low","Yes","No"),"No")</f>
        <v>Yes</v>
      </c>
      <c r="D19" s="46" t="str">
        <f>"Yes"</f>
        <v>Yes</v>
      </c>
      <c r="E19" s="46" t="str">
        <f>IF($B8&lt;75,"Yes","No")</f>
        <v>Yes</v>
      </c>
      <c r="F19" s="47" t="s">
        <v>12</v>
      </c>
    </row>
    <row r="20" spans="1:6" ht="26.25" customHeight="1">
      <c r="A20" s="29" t="s">
        <v>70</v>
      </c>
      <c r="B20" s="31" t="str">
        <f>IF(B19="Yes","",IF(B8&gt;1,"Number of planned owners",IF(B9&lt;&gt;"Low","Liability","")))</f>
        <v>Number of planned owners</v>
      </c>
      <c r="C20" s="48">
        <f>IF(C19="Yes","",IF($B8&lt;2,"Number of planned owners",IF($B9&lt;&gt;"Low","Liability","")))</f>
      </c>
      <c r="D20" s="48"/>
      <c r="E20" s="48">
        <f>IF(E19="Yes","",IF($B8&gt;=75,"Number of planned owners",IF($B9="High","Liability","")))</f>
      </c>
      <c r="F20" s="49"/>
    </row>
    <row r="21" spans="1:6" ht="12.75">
      <c r="A21" s="94" t="s">
        <v>75</v>
      </c>
      <c r="B21" s="30"/>
      <c r="C21" s="46"/>
      <c r="D21" s="46"/>
      <c r="E21" s="46"/>
      <c r="F21" s="50" t="s">
        <v>12</v>
      </c>
    </row>
    <row r="22" spans="1:6" ht="12.75">
      <c r="A22" s="94" t="s">
        <v>28</v>
      </c>
      <c r="B22" s="30" t="s">
        <v>29</v>
      </c>
      <c r="C22" s="46" t="s">
        <v>30</v>
      </c>
      <c r="D22" s="46" t="s">
        <v>76</v>
      </c>
      <c r="E22" s="46" t="s">
        <v>31</v>
      </c>
      <c r="F22" s="47" t="str">
        <f>IF(F21="Yes","Form 1120",IF(B8&gt;1,"Form 1065",IF(B8&gt;1,"Form 1065","None")))</f>
        <v>Form 1120</v>
      </c>
    </row>
    <row r="23" spans="1:6" ht="12.75">
      <c r="A23" s="94" t="s">
        <v>26</v>
      </c>
      <c r="B23" s="30" t="s">
        <v>13</v>
      </c>
      <c r="C23" s="46" t="s">
        <v>13</v>
      </c>
      <c r="D23" s="46" t="s">
        <v>27</v>
      </c>
      <c r="E23" s="46" t="s">
        <v>27</v>
      </c>
      <c r="F23" s="47" t="s">
        <v>27</v>
      </c>
    </row>
    <row r="24" spans="1:6" ht="7.5" customHeight="1">
      <c r="A24" s="95"/>
      <c r="B24" s="32"/>
      <c r="C24" s="51"/>
      <c r="D24" s="51"/>
      <c r="E24" s="51"/>
      <c r="F24" s="52"/>
    </row>
    <row r="25" spans="1:6" ht="15.75" customHeight="1">
      <c r="A25" s="96" t="s">
        <v>25</v>
      </c>
      <c r="B25" s="33"/>
      <c r="C25" s="33"/>
      <c r="D25" s="33"/>
      <c r="E25" s="33"/>
      <c r="F25" s="53"/>
    </row>
    <row r="26" spans="1:6" ht="12.75" customHeight="1">
      <c r="A26" s="97" t="s">
        <v>11</v>
      </c>
      <c r="B26" s="34" t="str">
        <f>IF(B19="Yes",$B$12,"N/A")</f>
        <v>N/A</v>
      </c>
      <c r="C26" s="54">
        <f>IF(C19="Yes",$B$12,"N/A")</f>
        <v>50000</v>
      </c>
      <c r="D26" s="54">
        <f>$B$12</f>
        <v>50000</v>
      </c>
      <c r="E26" s="54">
        <f>$B$12</f>
        <v>50000</v>
      </c>
      <c r="F26" s="55">
        <f>$B$12</f>
        <v>50000</v>
      </c>
    </row>
    <row r="27" spans="1:6" ht="12.75" customHeight="1">
      <c r="A27" s="97" t="s">
        <v>50</v>
      </c>
      <c r="B27" s="35" t="str">
        <f>IF(B19="Yes",B11,"N/A")</f>
        <v>N/A</v>
      </c>
      <c r="C27" s="56">
        <f>IF(C19="Yes",B11,"N/A")</f>
        <v>175000</v>
      </c>
      <c r="D27" s="56">
        <v>0</v>
      </c>
      <c r="E27" s="56">
        <f>IF(E19="Yes",B11,"N/A")</f>
        <v>175000</v>
      </c>
      <c r="F27" s="57">
        <f>IF(F19="Yes",IF(F21="No",$B11,0),0)</f>
        <v>0</v>
      </c>
    </row>
    <row r="28" spans="1:6" ht="12.75" customHeight="1">
      <c r="A28" s="97" t="s">
        <v>4</v>
      </c>
      <c r="B28" s="36" t="str">
        <f>IF(B19="Yes",100%,"N/A")</f>
        <v>N/A</v>
      </c>
      <c r="C28" s="58">
        <f>IF(C19="Yes",100%,"N/A")</f>
        <v>1</v>
      </c>
      <c r="D28" s="58">
        <v>0</v>
      </c>
      <c r="E28" s="59">
        <v>0.5</v>
      </c>
      <c r="F28" s="60">
        <f>IF(F19="Yes",IF(F21="No",100%,0),"N/A")</f>
        <v>0</v>
      </c>
    </row>
    <row r="29" spans="1:6" ht="7.5" customHeight="1">
      <c r="A29" s="98"/>
      <c r="B29" s="37"/>
      <c r="C29" s="61"/>
      <c r="D29" s="61"/>
      <c r="E29" s="61"/>
      <c r="F29" s="62"/>
    </row>
    <row r="30" spans="1:6" ht="12.75" customHeight="1">
      <c r="A30" s="97" t="s">
        <v>64</v>
      </c>
      <c r="B30" s="35" t="str">
        <f>IF(B19="Yes",B27*B28,"N/A")</f>
        <v>N/A</v>
      </c>
      <c r="C30" s="56">
        <f>IF(C19="Yes",C27*C28,"N/A")</f>
        <v>175000</v>
      </c>
      <c r="D30" s="56">
        <f>IF(D19="Yes",D27*D28,"N/A")</f>
        <v>0</v>
      </c>
      <c r="E30" s="56">
        <f>IF(E19="Yes",E27*E28,"N/A")</f>
        <v>87500</v>
      </c>
      <c r="F30" s="57">
        <f>IF(F19="Yes",F27*F28,"N/A")</f>
        <v>0</v>
      </c>
    </row>
    <row r="31" spans="1:6" ht="12.75" customHeight="1">
      <c r="A31" s="97" t="s">
        <v>51</v>
      </c>
      <c r="B31" s="35" t="s">
        <v>5</v>
      </c>
      <c r="C31" s="56" t="s">
        <v>5</v>
      </c>
      <c r="D31" s="56">
        <f>B11</f>
        <v>175000</v>
      </c>
      <c r="E31" s="56" t="s">
        <v>5</v>
      </c>
      <c r="F31" s="57">
        <f>IF(F19="Yes",IF(F21="No",0,B11),"N/A")</f>
        <v>175000</v>
      </c>
    </row>
    <row r="32" spans="1:6" ht="7.5" customHeight="1">
      <c r="A32" s="97"/>
      <c r="B32" s="38"/>
      <c r="C32" s="63"/>
      <c r="D32" s="61"/>
      <c r="E32" s="64"/>
      <c r="F32" s="62"/>
    </row>
    <row r="33" spans="1:6" ht="12.75" customHeight="1">
      <c r="A33" s="99" t="s">
        <v>20</v>
      </c>
      <c r="B33" s="38"/>
      <c r="C33" s="63"/>
      <c r="D33" s="61"/>
      <c r="E33" s="64"/>
      <c r="F33" s="62"/>
    </row>
    <row r="34" spans="1:6" ht="12.75" customHeight="1">
      <c r="A34" s="97" t="s">
        <v>22</v>
      </c>
      <c r="B34" s="39" t="str">
        <f>IF(B19="Yes",(MIN(B26,'Tax Calculations'!B30)*'Tax Calculations'!B31)+(B26*'Tax Calculations'!B32),"N/A")</f>
        <v>N/A</v>
      </c>
      <c r="C34" s="56">
        <f>IF(C19="Yes",(MIN(C26,'Tax Calculations'!$B30)*'Tax Calculations'!$B31)+(C26*'Tax Calculations'!$B32),"N/A")</f>
        <v>3825</v>
      </c>
      <c r="D34" s="56">
        <f>IF(D19="Yes",(MIN(D26,'Tax Calculations'!$B30)*'Tax Calculations'!$B31)+(D26*'Tax Calculations'!$B32),"N/A")</f>
        <v>3825</v>
      </c>
      <c r="E34" s="56">
        <f>IF(E19="Yes",(MIN(E26,'Tax Calculations'!$B30)*'Tax Calculations'!$B31)+(E26*'Tax Calculations'!$B32),"N/A")</f>
        <v>3825</v>
      </c>
      <c r="F34" s="57">
        <f>IF(F19="Yes",(MIN(F26,'Tax Calculations'!$B30)*'Tax Calculations'!$B31)+(F26*'Tax Calculations'!$B32),"N/A")</f>
        <v>3825</v>
      </c>
    </row>
    <row r="35" spans="1:6" ht="12.75" customHeight="1">
      <c r="A35" s="97" t="s">
        <v>73</v>
      </c>
      <c r="B35" s="38"/>
      <c r="C35" s="63"/>
      <c r="D35" s="61"/>
      <c r="E35" s="64"/>
      <c r="F35" s="62"/>
    </row>
    <row r="36" spans="1:6" ht="12.75" customHeight="1">
      <c r="A36" s="97" t="s">
        <v>7</v>
      </c>
      <c r="B36" s="39" t="str">
        <f>IF(B19="Yes",(B26+B27)*$B14,"N/A")</f>
        <v>N/A</v>
      </c>
      <c r="C36" s="56">
        <f>IF(C19="Yes",(C27+C26)*$B14,"N/A")</f>
        <v>63000.00000000001</v>
      </c>
      <c r="D36" s="56">
        <f>IF(D19="Yes",(D27+D26)*$B14,"N/A")</f>
        <v>14000.000000000002</v>
      </c>
      <c r="E36" s="56">
        <f>IF(E19="Yes",(E27+E26)*$B14,"N/A")</f>
        <v>63000.00000000001</v>
      </c>
      <c r="F36" s="57">
        <f>IF(F19="Yes",(F27+F26)*$B14,"N/A")</f>
        <v>14000.000000000002</v>
      </c>
    </row>
    <row r="37" spans="1:6" ht="12.75" customHeight="1">
      <c r="A37" s="97" t="s">
        <v>6</v>
      </c>
      <c r="B37" s="39" t="str">
        <f>IF(B19="Yes",'Tax Calculations'!C27,"N/A")</f>
        <v>N/A</v>
      </c>
      <c r="C37" s="65">
        <f>'Tax Calculations'!D27</f>
        <v>11127.020625000001</v>
      </c>
      <c r="D37" s="65">
        <v>0</v>
      </c>
      <c r="E37" s="65">
        <f>'Tax Calculations'!F27</f>
        <v>9890.685000000001</v>
      </c>
      <c r="F37" s="66">
        <f>'Tax Calculations'!H27</f>
        <v>0</v>
      </c>
    </row>
    <row r="38" spans="1:6" ht="12.75" customHeight="1">
      <c r="A38" s="97" t="s">
        <v>65</v>
      </c>
      <c r="B38" s="39" t="str">
        <f>IF(B19="Yes",-B37*0.5*$B14,"N/A")</f>
        <v>N/A</v>
      </c>
      <c r="C38" s="65">
        <f>IF(C19="Yes",-C37*0.5*$B14,"N/A")</f>
        <v>-1557.7828875000002</v>
      </c>
      <c r="D38" s="65">
        <f>IF(D19="Yes",-D37*0.5*$B14,"N/A")</f>
        <v>0</v>
      </c>
      <c r="E38" s="65">
        <f>IF(E19="Yes",-E37*0.5*$B14,"N/A")</f>
        <v>-1384.6959000000004</v>
      </c>
      <c r="F38" s="66">
        <f>IF(F19="Yes",-F37*0.5*$B14,"N/A")</f>
        <v>0</v>
      </c>
    </row>
    <row r="39" spans="1:6" ht="12.75" customHeight="1">
      <c r="A39" s="97" t="s">
        <v>8</v>
      </c>
      <c r="B39" s="40" t="str">
        <f>IF(B19="Yes",(B26+B27)*$B15,"N/A")</f>
        <v>N/A</v>
      </c>
      <c r="C39" s="67">
        <f>IF(C19="Yes",(C26+C27)*$B15,"N/A")</f>
        <v>11250</v>
      </c>
      <c r="D39" s="67">
        <f>IF(D19="Yes",(D26+D27)*$B15,"N/A")</f>
        <v>2500</v>
      </c>
      <c r="E39" s="67">
        <f>IF(E19="Yes",(E26+E27)*$B15,"N/A")</f>
        <v>11250</v>
      </c>
      <c r="F39" s="68">
        <f>IF(F19="Yes",(F26+F27)*$B15,"N/A")</f>
        <v>2500</v>
      </c>
    </row>
    <row r="40" spans="1:6" ht="12.75" customHeight="1">
      <c r="A40" s="93" t="s">
        <v>21</v>
      </c>
      <c r="B40" s="35" t="str">
        <f>IF(B19="Yes",SUM(B36:B39)+B34,"N/A")</f>
        <v>N/A</v>
      </c>
      <c r="C40" s="56">
        <f>IF(C19="Yes",SUM(C36:C39)+C34,"N/A")</f>
        <v>87644.2377375</v>
      </c>
      <c r="D40" s="56">
        <f>IF(D19="Yes",SUM(D36:D39)+D34,"N/A")</f>
        <v>20325</v>
      </c>
      <c r="E40" s="56">
        <f>IF(E19="Yes",SUM(E36:E39)+E34,"N/A")</f>
        <v>86580.9891</v>
      </c>
      <c r="F40" s="69">
        <f>IF(F19="Yes",SUM(F36:F39)+F34,"N/A")</f>
        <v>20325</v>
      </c>
    </row>
    <row r="41" spans="1:6" ht="7.5" customHeight="1">
      <c r="A41" s="97"/>
      <c r="B41" s="37"/>
      <c r="C41" s="61"/>
      <c r="D41" s="61"/>
      <c r="E41" s="61"/>
      <c r="F41" s="62"/>
    </row>
    <row r="42" spans="1:6" ht="12.75" customHeight="1">
      <c r="A42" s="99" t="s">
        <v>24</v>
      </c>
      <c r="B42" s="37"/>
      <c r="C42" s="61"/>
      <c r="D42" s="61"/>
      <c r="E42" s="61"/>
      <c r="F42" s="62"/>
    </row>
    <row r="43" spans="1:6" ht="12.75" customHeight="1">
      <c r="A43" s="97" t="s">
        <v>23</v>
      </c>
      <c r="B43" s="39" t="str">
        <f>B34</f>
        <v>N/A</v>
      </c>
      <c r="C43" s="56">
        <f>C34</f>
        <v>3825</v>
      </c>
      <c r="D43" s="56">
        <f>D34</f>
        <v>3825</v>
      </c>
      <c r="E43" s="56">
        <f>E34</f>
        <v>3825</v>
      </c>
      <c r="F43" s="57">
        <f>F34</f>
        <v>3825</v>
      </c>
    </row>
    <row r="44" spans="1:6" ht="12.75" customHeight="1">
      <c r="A44" s="97" t="s">
        <v>9</v>
      </c>
      <c r="B44" s="37"/>
      <c r="C44" s="61"/>
      <c r="D44" s="61"/>
      <c r="E44" s="61"/>
      <c r="F44" s="62"/>
    </row>
    <row r="45" spans="1:6" ht="12.75" customHeight="1">
      <c r="A45" s="97" t="s">
        <v>7</v>
      </c>
      <c r="B45" s="30" t="s">
        <v>5</v>
      </c>
      <c r="C45" s="46" t="s">
        <v>5</v>
      </c>
      <c r="D45" s="65">
        <f>'Tax Calculations'!I44</f>
        <v>59500</v>
      </c>
      <c r="E45" s="46" t="s">
        <v>5</v>
      </c>
      <c r="F45" s="66">
        <f>IF(F$21="Yes",'Tax Calculations'!I44,"N/A")</f>
        <v>59500</v>
      </c>
    </row>
    <row r="46" spans="1:6" ht="12.75" customHeight="1">
      <c r="A46" s="97" t="s">
        <v>8</v>
      </c>
      <c r="B46" s="41" t="s">
        <v>5</v>
      </c>
      <c r="C46" s="70" t="s">
        <v>5</v>
      </c>
      <c r="D46" s="67">
        <f>IF(D19="Yes",(B11-D26)*B16,"N/A")</f>
        <v>10000</v>
      </c>
      <c r="E46" s="70" t="s">
        <v>5</v>
      </c>
      <c r="F46" s="71">
        <f>IF(F$21="Yes",D46,"N/A")</f>
        <v>10000</v>
      </c>
    </row>
    <row r="47" spans="1:6" ht="12.75" customHeight="1">
      <c r="A47" s="97" t="s">
        <v>55</v>
      </c>
      <c r="B47" s="35" t="str">
        <f>B43</f>
        <v>N/A</v>
      </c>
      <c r="C47" s="56">
        <f>C43</f>
        <v>3825</v>
      </c>
      <c r="D47" s="56">
        <f>D45+D46+D43</f>
        <v>73325</v>
      </c>
      <c r="E47" s="56">
        <f>E43</f>
        <v>3825</v>
      </c>
      <c r="F47" s="57">
        <f>IF(F19="Yes",IF(F21="Yes",F45+F46+F43,F43),"N/A")</f>
        <v>73325</v>
      </c>
    </row>
    <row r="48" spans="1:6" ht="7.5" customHeight="1">
      <c r="A48" s="97"/>
      <c r="B48" s="30"/>
      <c r="C48" s="46"/>
      <c r="D48" s="65"/>
      <c r="E48" s="46"/>
      <c r="F48" s="47"/>
    </row>
    <row r="49" spans="1:6" ht="12.75" customHeight="1">
      <c r="A49" s="97" t="s">
        <v>10</v>
      </c>
      <c r="B49" s="30"/>
      <c r="C49" s="46"/>
      <c r="D49" s="65"/>
      <c r="E49" s="46"/>
      <c r="F49" s="47"/>
    </row>
    <row r="50" spans="1:6" ht="12.75" customHeight="1">
      <c r="A50" s="97" t="s">
        <v>7</v>
      </c>
      <c r="B50" s="30" t="s">
        <v>5</v>
      </c>
      <c r="C50" s="46" t="s">
        <v>5</v>
      </c>
      <c r="D50" s="65">
        <f>IF(D19="Yes",B11*B14,"N/A")</f>
        <v>49000.00000000001</v>
      </c>
      <c r="E50" s="65" t="s">
        <v>5</v>
      </c>
      <c r="F50" s="66">
        <f>IF(F$21="Yes",D50,"N/A")</f>
        <v>49000.00000000001</v>
      </c>
    </row>
    <row r="51" spans="1:6" ht="12.75" customHeight="1" thickBot="1">
      <c r="A51" s="97" t="s">
        <v>8</v>
      </c>
      <c r="B51" s="30" t="s">
        <v>5</v>
      </c>
      <c r="C51" s="46" t="s">
        <v>5</v>
      </c>
      <c r="D51" s="65">
        <f>IF(D19="Yes",(B11-D26)*B15,"N/A")</f>
        <v>6250</v>
      </c>
      <c r="E51" s="46" t="s">
        <v>5</v>
      </c>
      <c r="F51" s="114">
        <f>IF(F$21="Yes",D51,"N/A")</f>
        <v>6250</v>
      </c>
    </row>
    <row r="52" spans="1:6" ht="15" customHeight="1" thickTop="1">
      <c r="A52" s="87" t="s">
        <v>52</v>
      </c>
      <c r="B52" s="81" t="str">
        <f>IF(B19="Yes",B40+B43,"N/A")</f>
        <v>N/A</v>
      </c>
      <c r="C52" s="82">
        <f>IF(C19="Yes",C40+C43,"N/A")</f>
        <v>91469.2377375</v>
      </c>
      <c r="D52" s="82">
        <f>D40+D43+D50+D51</f>
        <v>79400</v>
      </c>
      <c r="E52" s="82">
        <f>E40+E43</f>
        <v>90405.9891</v>
      </c>
      <c r="F52" s="83">
        <f>IF(F19="Yes",IF(F21="Yes",F40+F43+F50+F51,F40+F43),"N/A")</f>
        <v>79400</v>
      </c>
    </row>
    <row r="53" spans="1:6" ht="15" customHeight="1">
      <c r="A53" s="88" t="s">
        <v>53</v>
      </c>
      <c r="B53" s="42">
        <v>0</v>
      </c>
      <c r="C53" s="72">
        <v>0</v>
      </c>
      <c r="D53" s="72">
        <f>D45+D46</f>
        <v>69500</v>
      </c>
      <c r="E53" s="72">
        <v>0</v>
      </c>
      <c r="F53" s="73">
        <f>IF(F19="Yes",IF(F21="No","N/A",F45+F46),"N/A")</f>
        <v>69500</v>
      </c>
    </row>
    <row r="54" spans="1:6" ht="15" customHeight="1" thickBot="1">
      <c r="A54" s="89" t="s">
        <v>54</v>
      </c>
      <c r="B54" s="43" t="str">
        <f>IF(B19="Yes",B52+B53,"N/A")</f>
        <v>N/A</v>
      </c>
      <c r="C54" s="74">
        <f>IF(C19="Yes",C52+C53,"N/A")</f>
        <v>91469.2377375</v>
      </c>
      <c r="D54" s="74">
        <f>IF(D19="Yes",D52+D53,"N/A")</f>
        <v>148900</v>
      </c>
      <c r="E54" s="74">
        <f>IF(E19="Yes",E52+E53,"N/A")</f>
        <v>90405.9891</v>
      </c>
      <c r="F54" s="75">
        <f>IF(F19="Yes",IF(F21="No",F52,F52+F53),"N/A")</f>
        <v>148900</v>
      </c>
    </row>
    <row r="55" spans="1:6" ht="15" customHeight="1" thickTop="1">
      <c r="A55" s="90" t="s">
        <v>80</v>
      </c>
      <c r="B55" s="84" t="str">
        <f>IF(B$19="Yes",IF(B$26+B$27=0,0,B$52/(B$26+B$27)),"N/A")</f>
        <v>N/A</v>
      </c>
      <c r="C55" s="85">
        <f>IF(C$19="Yes",IF(C$26+C$27=0,0,C$52/(C$26+C$27)),"N/A")</f>
        <v>0.40652994550000005</v>
      </c>
      <c r="D55" s="85">
        <f>IF(D$19="Yes",IF(D$26+B$11=0,0,D$52/(D$26+B$11)),"N/A")</f>
        <v>0.35288888888888886</v>
      </c>
      <c r="E55" s="85">
        <f>IF(E$19="Yes",IF(E$26+E$27=0,0,E52/(E$26+E$27)),"N/A")</f>
        <v>0.401804396</v>
      </c>
      <c r="F55" s="86">
        <f>IF(F$19="Yes",IF(F26+B11=0,0,F52/(F26+B11)),"N/A")</f>
        <v>0.35288888888888886</v>
      </c>
    </row>
    <row r="56" spans="1:6" ht="15" customHeight="1">
      <c r="A56" s="89" t="s">
        <v>81</v>
      </c>
      <c r="B56" s="44" t="s">
        <v>5</v>
      </c>
      <c r="C56" s="78" t="s">
        <v>5</v>
      </c>
      <c r="D56" s="76">
        <f>IF(D$19="Yes",IF(D$31=0,0,D53/D$31),"N/A")</f>
        <v>0.39714285714285713</v>
      </c>
      <c r="E56" s="78" t="s">
        <v>5</v>
      </c>
      <c r="F56" s="77">
        <f>IF(F$19="Yes",IF(F$21="No","N/A",IF(F$31=0,0,F53/F$31)),"N/A")</f>
        <v>0.39714285714285713</v>
      </c>
    </row>
    <row r="57" spans="1:6" ht="15" customHeight="1" thickBot="1">
      <c r="A57" s="91" t="s">
        <v>82</v>
      </c>
      <c r="B57" s="45" t="str">
        <f>IF(B$19="Yes",IF(B$26+B$27=0,0,B$52/(B$26+B$27)),"N/A")</f>
        <v>N/A</v>
      </c>
      <c r="C57" s="79">
        <f>IF(C$19="Yes",IF(C$26+C$27=0,0,C$54/(C$26+C$27)),"N/A")</f>
        <v>0.40652994550000005</v>
      </c>
      <c r="D57" s="79">
        <f>IF(D$19="Yes",IF(D$31=0,0,D54/D$31),"N/A")</f>
        <v>0.8508571428571429</v>
      </c>
      <c r="E57" s="79">
        <f>IF(E$19="Yes",IF(E$26+E$27=0,0,E54/(E$26+E$27)),"N/A")</f>
        <v>0.401804396</v>
      </c>
      <c r="F57" s="80">
        <f>IF(F$19="Yes",IF(F31=0,0,F$54/F31),"N/A")</f>
        <v>0.8508571428571429</v>
      </c>
    </row>
    <row r="62" spans="1:6" ht="20.25" customHeight="1">
      <c r="A62" s="146" t="s">
        <v>84</v>
      </c>
      <c r="B62" s="146"/>
      <c r="C62" s="146"/>
      <c r="D62" s="146"/>
      <c r="E62" s="146"/>
      <c r="F62" s="146"/>
    </row>
    <row r="63" spans="1:6" ht="12.75">
      <c r="A63" s="147"/>
      <c r="B63" s="147"/>
      <c r="C63" s="147"/>
      <c r="D63" s="147"/>
      <c r="E63" s="147"/>
      <c r="F63" s="147"/>
    </row>
    <row r="64" spans="1:6" ht="25.5">
      <c r="A64" s="143"/>
      <c r="B64" s="144" t="s">
        <v>85</v>
      </c>
      <c r="C64" s="144" t="s">
        <v>86</v>
      </c>
      <c r="D64" s="144" t="s">
        <v>87</v>
      </c>
      <c r="E64" s="144" t="s">
        <v>88</v>
      </c>
      <c r="F64" s="144" t="s">
        <v>89</v>
      </c>
    </row>
    <row r="65" spans="1:6" ht="25.5">
      <c r="A65" s="143" t="s">
        <v>90</v>
      </c>
      <c r="B65" s="144" t="s">
        <v>91</v>
      </c>
      <c r="C65" s="144" t="s">
        <v>91</v>
      </c>
      <c r="D65" s="144" t="s">
        <v>91</v>
      </c>
      <c r="E65" s="145"/>
      <c r="F65" s="145"/>
    </row>
    <row r="66" spans="1:6" ht="25.5">
      <c r="A66" s="143" t="s">
        <v>92</v>
      </c>
      <c r="B66" s="144" t="s">
        <v>91</v>
      </c>
      <c r="C66" s="144" t="s">
        <v>91</v>
      </c>
      <c r="D66" s="144" t="s">
        <v>91</v>
      </c>
      <c r="E66" s="145"/>
      <c r="F66" s="145"/>
    </row>
    <row r="67" spans="1:6" ht="12.75">
      <c r="A67" s="143" t="s">
        <v>93</v>
      </c>
      <c r="B67" s="144" t="s">
        <v>91</v>
      </c>
      <c r="C67" s="144" t="s">
        <v>91</v>
      </c>
      <c r="D67" s="144" t="s">
        <v>91</v>
      </c>
      <c r="E67" s="145"/>
      <c r="F67" s="145"/>
    </row>
    <row r="68" spans="1:6" ht="12.75">
      <c r="A68" s="143" t="s">
        <v>94</v>
      </c>
      <c r="B68" s="144" t="s">
        <v>91</v>
      </c>
      <c r="C68" s="145"/>
      <c r="D68" s="144" t="s">
        <v>91</v>
      </c>
      <c r="E68" s="144" t="s">
        <v>91</v>
      </c>
      <c r="F68" s="145"/>
    </row>
    <row r="69" spans="1:6" ht="12.75">
      <c r="A69" s="143" t="s">
        <v>95</v>
      </c>
      <c r="B69" s="144" t="s">
        <v>91</v>
      </c>
      <c r="C69" s="145"/>
      <c r="D69" s="144" t="s">
        <v>91</v>
      </c>
      <c r="E69" s="144" t="s">
        <v>91</v>
      </c>
      <c r="F69" s="144" t="s">
        <v>91</v>
      </c>
    </row>
    <row r="70" spans="1:6" ht="25.5">
      <c r="A70" s="143" t="s">
        <v>96</v>
      </c>
      <c r="B70" s="144" t="s">
        <v>91</v>
      </c>
      <c r="C70" s="145"/>
      <c r="D70" s="144" t="s">
        <v>91</v>
      </c>
      <c r="E70" s="145"/>
      <c r="F70" s="145"/>
    </row>
    <row r="71" spans="1:6" ht="12.75">
      <c r="A71" s="143" t="s">
        <v>97</v>
      </c>
      <c r="B71" s="144" t="s">
        <v>91</v>
      </c>
      <c r="C71" s="144" t="s">
        <v>91</v>
      </c>
      <c r="D71" s="145"/>
      <c r="E71" s="145"/>
      <c r="F71" s="145"/>
    </row>
    <row r="72" spans="1:6" ht="25.5">
      <c r="A72" s="143" t="s">
        <v>98</v>
      </c>
      <c r="B72" s="145"/>
      <c r="C72" s="144" t="s">
        <v>91</v>
      </c>
      <c r="D72" s="144" t="s">
        <v>91</v>
      </c>
      <c r="E72" s="144" t="s">
        <v>91</v>
      </c>
      <c r="F72" s="144" t="s">
        <v>91</v>
      </c>
    </row>
    <row r="73" spans="1:6" ht="25.5">
      <c r="A73" s="143" t="s">
        <v>99</v>
      </c>
      <c r="B73" s="144" t="s">
        <v>91</v>
      </c>
      <c r="C73" s="145"/>
      <c r="D73" s="145"/>
      <c r="E73" s="145"/>
      <c r="F73" s="145"/>
    </row>
    <row r="74" spans="1:6" ht="25.5">
      <c r="A74" s="143" t="s">
        <v>100</v>
      </c>
      <c r="B74" s="145"/>
      <c r="C74" s="145"/>
      <c r="D74" s="144" t="s">
        <v>91</v>
      </c>
      <c r="E74" s="144" t="s">
        <v>91</v>
      </c>
      <c r="F74" s="145"/>
    </row>
    <row r="75" spans="1:6" ht="25.5">
      <c r="A75" s="143" t="s">
        <v>101</v>
      </c>
      <c r="B75" s="145"/>
      <c r="C75" s="145"/>
      <c r="D75" s="144" t="s">
        <v>91</v>
      </c>
      <c r="E75" s="144" t="s">
        <v>91</v>
      </c>
      <c r="F75" s="144" t="s">
        <v>91</v>
      </c>
    </row>
  </sheetData>
  <sheetProtection/>
  <mergeCells count="2">
    <mergeCell ref="A62:F62"/>
    <mergeCell ref="A63:F63"/>
  </mergeCells>
  <dataValidations count="3">
    <dataValidation type="list" allowBlank="1" showInputMessage="1" showErrorMessage="1" sqref="F21">
      <formula1>"No, Yes"</formula1>
    </dataValidation>
    <dataValidation type="list" allowBlank="1" showInputMessage="1" showErrorMessage="1" sqref="B14">
      <formula1>Individual_Income_Tax_Rates</formula1>
    </dataValidation>
    <dataValidation type="list" allowBlank="1" showInputMessage="1" showErrorMessage="1" sqref="B9">
      <formula1>"Low,High"</formula1>
    </dataValidation>
  </dataValidations>
  <printOptions/>
  <pageMargins left="0.75" right="0.75" top="1" bottom="1" header="0.5" footer="0.5"/>
  <pageSetup horizontalDpi="300" verticalDpi="300" orientation="landscape" scale="80" r:id="rId2"/>
  <headerFooter alignWithMargins="0">
    <oddFooter>&amp;L&amp;P of &amp;N&amp;C&amp;D</oddFooter>
  </headerFooter>
  <rowBreaks count="1" manualBreakCount="1">
    <brk id="16" max="255" man="1"/>
  </rowBreaks>
  <ignoredErrors>
    <ignoredError sqref="D47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7.8515625" style="0" customWidth="1"/>
    <col min="2" max="2" width="12.7109375" style="0" bestFit="1" customWidth="1"/>
    <col min="3" max="3" width="15.8515625" style="0" customWidth="1"/>
    <col min="4" max="4" width="15.140625" style="0" customWidth="1"/>
    <col min="5" max="5" width="2.140625" style="0" bestFit="1" customWidth="1"/>
    <col min="6" max="6" width="4.7109375" style="0" bestFit="1" customWidth="1"/>
    <col min="7" max="7" width="13.28125" style="0" customWidth="1"/>
    <col min="8" max="8" width="16.57421875" style="0" customWidth="1"/>
    <col min="9" max="9" width="14.421875" style="0" bestFit="1" customWidth="1"/>
  </cols>
  <sheetData>
    <row r="1" s="102" customFormat="1" ht="13.5" customHeight="1">
      <c r="A1" s="10" t="str">
        <f>'Business Structure'!A2</f>
        <v>[Company Name]</v>
      </c>
    </row>
    <row r="2" s="102" customFormat="1" ht="13.5" customHeight="1">
      <c r="A2" s="10" t="s">
        <v>77</v>
      </c>
    </row>
    <row r="3" s="101" customFormat="1" ht="13.5" customHeight="1">
      <c r="A3" s="1" t="str">
        <f>'Business Structure'!A4</f>
        <v>[Date]</v>
      </c>
    </row>
    <row r="4" s="101" customFormat="1" ht="12.75" customHeight="1">
      <c r="A4" s="1"/>
    </row>
    <row r="5" ht="12.75" customHeight="1">
      <c r="A5" s="142" t="s">
        <v>71</v>
      </c>
    </row>
    <row r="6" spans="1:8" ht="15.75" customHeight="1" thickBot="1">
      <c r="A6" s="16" t="s">
        <v>58</v>
      </c>
      <c r="H6" s="13"/>
    </row>
    <row r="7" ht="14.25" customHeight="1" thickBot="1">
      <c r="A7" s="100" t="s">
        <v>15</v>
      </c>
    </row>
    <row r="8" ht="12.75" customHeight="1">
      <c r="A8" s="105">
        <v>0.35</v>
      </c>
    </row>
    <row r="9" ht="12.75" customHeight="1">
      <c r="A9" s="106">
        <v>0.33</v>
      </c>
    </row>
    <row r="10" ht="12.75" customHeight="1">
      <c r="A10" s="106">
        <v>0.28</v>
      </c>
    </row>
    <row r="11" ht="12.75" customHeight="1">
      <c r="A11" s="106">
        <v>0.25</v>
      </c>
    </row>
    <row r="12" ht="12.75" customHeight="1">
      <c r="A12" s="106">
        <v>0.15</v>
      </c>
    </row>
    <row r="13" ht="12.75" customHeight="1" thickBot="1">
      <c r="A13" s="107">
        <v>0.1</v>
      </c>
    </row>
    <row r="14" ht="13.5" thickBot="1">
      <c r="B14" s="3"/>
    </row>
    <row r="15" spans="1:2" ht="14.25" customHeight="1" thickBot="1">
      <c r="A15" s="163" t="s">
        <v>42</v>
      </c>
      <c r="B15" s="164"/>
    </row>
    <row r="16" spans="1:2" ht="12.75" customHeight="1">
      <c r="A16" s="7" t="s">
        <v>16</v>
      </c>
      <c r="B16" s="104">
        <v>90000</v>
      </c>
    </row>
    <row r="17" spans="1:2" ht="12.75" customHeight="1">
      <c r="A17" s="4" t="s">
        <v>66</v>
      </c>
      <c r="B17" s="8">
        <v>0.124</v>
      </c>
    </row>
    <row r="18" spans="1:2" ht="12.75" customHeight="1" thickBot="1">
      <c r="A18" s="4" t="s">
        <v>17</v>
      </c>
      <c r="B18" s="8">
        <v>0.029</v>
      </c>
    </row>
    <row r="19" spans="1:8" ht="27.75" customHeight="1">
      <c r="A19" s="165"/>
      <c r="B19" s="166"/>
      <c r="C19" s="17" t="s">
        <v>3</v>
      </c>
      <c r="D19" s="167" t="s">
        <v>0</v>
      </c>
      <c r="E19" s="167"/>
      <c r="F19" s="168" t="s">
        <v>1</v>
      </c>
      <c r="G19" s="168"/>
      <c r="H19" s="18" t="s">
        <v>48</v>
      </c>
    </row>
    <row r="20" spans="1:8" ht="12.75" customHeight="1">
      <c r="A20" s="158" t="s">
        <v>43</v>
      </c>
      <c r="B20" s="159"/>
      <c r="C20" s="110">
        <f>IF('Business Structure'!B19="Yes",'Business Structure'!B27*'Business Structure'!B28,0)</f>
        <v>0</v>
      </c>
      <c r="D20" s="151">
        <f>IF('Business Structure'!C19="Yes",'Business Structure'!C27*'Business Structure'!C28,0)</f>
        <v>175000</v>
      </c>
      <c r="E20" s="152"/>
      <c r="F20" s="151">
        <f>IF('Business Structure'!E19="Yes",'Business Structure'!E27*'Business Structure'!E28,0)</f>
        <v>87500</v>
      </c>
      <c r="G20" s="152"/>
      <c r="H20" s="115">
        <f>IF('Business Structure'!F19="Yes",IF('Business Structure'!F21="No",'Business Structure'!F27*'Business Structure'!F28,0),0)</f>
        <v>0</v>
      </c>
    </row>
    <row r="21" spans="1:8" ht="12.75" customHeight="1">
      <c r="A21" s="158" t="s">
        <v>44</v>
      </c>
      <c r="B21" s="159"/>
      <c r="C21" s="111">
        <f>'Business Structure'!$B$13</f>
        <v>25000</v>
      </c>
      <c r="D21" s="153">
        <f>'Business Structure'!$B$13</f>
        <v>25000</v>
      </c>
      <c r="E21" s="154"/>
      <c r="F21" s="153">
        <f>'Business Structure'!$B$13</f>
        <v>25000</v>
      </c>
      <c r="G21" s="154"/>
      <c r="H21" s="116">
        <f>'Business Structure'!$B$13</f>
        <v>25000</v>
      </c>
    </row>
    <row r="22" spans="1:8" ht="12.75" customHeight="1">
      <c r="A22" s="158" t="s">
        <v>45</v>
      </c>
      <c r="B22" s="159"/>
      <c r="C22" s="112">
        <f>C20+C21</f>
        <v>25000</v>
      </c>
      <c r="D22" s="155">
        <f>D20+D21</f>
        <v>200000</v>
      </c>
      <c r="E22" s="155"/>
      <c r="F22" s="155">
        <f>F20+F21</f>
        <v>112500</v>
      </c>
      <c r="G22" s="155"/>
      <c r="H22" s="117">
        <f>H20+H21</f>
        <v>25000</v>
      </c>
    </row>
    <row r="23" spans="1:8" ht="12.75" customHeight="1">
      <c r="A23" s="158" t="s">
        <v>49</v>
      </c>
      <c r="B23" s="159"/>
      <c r="C23" s="112">
        <f>MIN($B16,C22)*0.9235</f>
        <v>23087.5</v>
      </c>
      <c r="D23" s="155">
        <f>MIN($B16,D22)*0.9235</f>
        <v>83115</v>
      </c>
      <c r="E23" s="152"/>
      <c r="F23" s="155">
        <f>MIN($B16,F22)*0.9235</f>
        <v>83115</v>
      </c>
      <c r="G23" s="152"/>
      <c r="H23" s="117">
        <f>MIN($B16,H22)*0.9235</f>
        <v>23087.5</v>
      </c>
    </row>
    <row r="24" spans="1:8" ht="12.75" customHeight="1">
      <c r="A24" s="158" t="s">
        <v>47</v>
      </c>
      <c r="B24" s="159"/>
      <c r="C24" s="112">
        <f>C23*$B17</f>
        <v>2862.85</v>
      </c>
      <c r="D24" s="155">
        <f>D23*$B17</f>
        <v>10306.26</v>
      </c>
      <c r="E24" s="152"/>
      <c r="F24" s="155">
        <f>F23*$B17</f>
        <v>10306.26</v>
      </c>
      <c r="G24" s="152"/>
      <c r="H24" s="117">
        <f>H23*$B17</f>
        <v>2862.85</v>
      </c>
    </row>
    <row r="25" spans="1:8" ht="12.75" customHeight="1">
      <c r="A25" s="158" t="s">
        <v>46</v>
      </c>
      <c r="B25" s="159"/>
      <c r="C25" s="111">
        <f>C23*$B18</f>
        <v>669.5375</v>
      </c>
      <c r="D25" s="153">
        <f>D23*$B18</f>
        <v>2410.335</v>
      </c>
      <c r="E25" s="154"/>
      <c r="F25" s="153">
        <f>F23*$B18</f>
        <v>2410.335</v>
      </c>
      <c r="G25" s="154"/>
      <c r="H25" s="116">
        <f>H23*$B18</f>
        <v>669.5375</v>
      </c>
    </row>
    <row r="26" spans="1:8" ht="12.75" customHeight="1">
      <c r="A26" s="158" t="s">
        <v>67</v>
      </c>
      <c r="B26" s="159"/>
      <c r="C26" s="112">
        <f>C24+C25</f>
        <v>3532.3875</v>
      </c>
      <c r="D26" s="155">
        <f>D24+D25</f>
        <v>12716.595000000001</v>
      </c>
      <c r="E26" s="152"/>
      <c r="F26" s="155">
        <f>F24+F25</f>
        <v>12716.595000000001</v>
      </c>
      <c r="G26" s="152"/>
      <c r="H26" s="117">
        <f>H24+H25</f>
        <v>3532.3875</v>
      </c>
    </row>
    <row r="27" spans="1:8" ht="12.75" customHeight="1" thickBot="1">
      <c r="A27" s="169" t="str">
        <f>"SE tax from "&amp;A1</f>
        <v>SE tax from [Company Name]</v>
      </c>
      <c r="B27" s="170"/>
      <c r="C27" s="113">
        <f>C26*(C20/C22)</f>
        <v>0</v>
      </c>
      <c r="D27" s="156">
        <f>D26*(D20/D22)</f>
        <v>11127.020625000001</v>
      </c>
      <c r="E27" s="157"/>
      <c r="F27" s="156">
        <f>F26*(F20/F22)</f>
        <v>9890.685000000001</v>
      </c>
      <c r="G27" s="157"/>
      <c r="H27" s="118">
        <f>H26*(H20/H22)</f>
        <v>0</v>
      </c>
    </row>
    <row r="28" ht="13.5" thickBot="1">
      <c r="B28" s="2"/>
    </row>
    <row r="29" spans="1:2" ht="14.25" customHeight="1">
      <c r="A29" s="160" t="s">
        <v>19</v>
      </c>
      <c r="B29" s="161"/>
    </row>
    <row r="30" spans="1:2" ht="12.75" customHeight="1">
      <c r="A30" s="4" t="s">
        <v>16</v>
      </c>
      <c r="B30" s="120">
        <v>90000</v>
      </c>
    </row>
    <row r="31" spans="1:2" ht="12.75" customHeight="1">
      <c r="A31" s="4" t="s">
        <v>66</v>
      </c>
      <c r="B31" s="121">
        <f>B17*0.5</f>
        <v>0.062</v>
      </c>
    </row>
    <row r="32" spans="1:2" ht="12.75" customHeight="1" thickBot="1">
      <c r="A32" s="5" t="s">
        <v>17</v>
      </c>
      <c r="B32" s="122">
        <f>B18*0.5</f>
        <v>0.0145</v>
      </c>
    </row>
    <row r="33" ht="13.5" thickBot="1"/>
    <row r="34" spans="1:9" ht="14.25" customHeight="1">
      <c r="A34" s="160" t="s">
        <v>34</v>
      </c>
      <c r="B34" s="162"/>
      <c r="C34" s="162"/>
      <c r="D34" s="162"/>
      <c r="E34" s="162"/>
      <c r="F34" s="162"/>
      <c r="G34" s="162"/>
      <c r="H34" s="162"/>
      <c r="I34" s="161"/>
    </row>
    <row r="35" spans="1:9" ht="25.5">
      <c r="A35" s="119" t="s">
        <v>35</v>
      </c>
      <c r="B35" s="128" t="s">
        <v>36</v>
      </c>
      <c r="C35" s="123" t="s">
        <v>37</v>
      </c>
      <c r="D35" s="150" t="s">
        <v>32</v>
      </c>
      <c r="E35" s="150"/>
      <c r="F35" s="150"/>
      <c r="G35" s="136" t="s">
        <v>79</v>
      </c>
      <c r="H35" s="141" t="s">
        <v>78</v>
      </c>
      <c r="I35" s="124" t="s">
        <v>72</v>
      </c>
    </row>
    <row r="36" spans="1:9" ht="12.75" customHeight="1">
      <c r="A36" s="6"/>
      <c r="B36" s="129">
        <v>0</v>
      </c>
      <c r="C36" s="130">
        <v>50000</v>
      </c>
      <c r="D36" s="125"/>
      <c r="E36" s="125"/>
      <c r="F36" s="133">
        <v>0.15</v>
      </c>
      <c r="G36" s="137">
        <v>0</v>
      </c>
      <c r="H36" s="139">
        <f>IF(Net_income_for_business&lt;=C36,Net_income_for_business*F36,0)</f>
        <v>0</v>
      </c>
      <c r="I36" s="134">
        <f>IF(H36=0,0,H36/'Business Structure'!$B$8)</f>
        <v>0</v>
      </c>
    </row>
    <row r="37" spans="1:9" ht="12.75" customHeight="1">
      <c r="A37" s="6"/>
      <c r="B37" s="129">
        <v>50000</v>
      </c>
      <c r="C37" s="130">
        <v>75000</v>
      </c>
      <c r="D37" s="125">
        <v>7500</v>
      </c>
      <c r="E37" s="126" t="s">
        <v>33</v>
      </c>
      <c r="F37" s="133">
        <v>0.25</v>
      </c>
      <c r="G37" s="137">
        <v>50000</v>
      </c>
      <c r="H37" s="139">
        <f aca="true" t="shared" si="0" ref="H37:H42">IF(Net_income_for_business&gt;C37,0,IF(Net_income_for_business&lt;=B37,0,D37+((Net_income_for_business-G37)*F37)))</f>
        <v>0</v>
      </c>
      <c r="I37" s="134">
        <f>IF(H37=0,0,H37/'Business Structure'!$B$8)</f>
        <v>0</v>
      </c>
    </row>
    <row r="38" spans="1:9" ht="12.75" customHeight="1">
      <c r="A38" s="6"/>
      <c r="B38" s="129">
        <v>75000</v>
      </c>
      <c r="C38" s="130">
        <v>100000</v>
      </c>
      <c r="D38" s="125">
        <v>13750</v>
      </c>
      <c r="E38" s="126" t="s">
        <v>33</v>
      </c>
      <c r="F38" s="133">
        <v>0.34</v>
      </c>
      <c r="G38" s="137">
        <v>75000</v>
      </c>
      <c r="H38" s="139">
        <f t="shared" si="0"/>
        <v>0</v>
      </c>
      <c r="I38" s="134">
        <f>IF(H38=0,0,H38/'Business Structure'!$B$8)</f>
        <v>0</v>
      </c>
    </row>
    <row r="39" spans="1:9" ht="12.75" customHeight="1">
      <c r="A39" s="6"/>
      <c r="B39" s="129">
        <v>100000</v>
      </c>
      <c r="C39" s="130">
        <v>335000</v>
      </c>
      <c r="D39" s="125">
        <v>22250</v>
      </c>
      <c r="E39" s="126" t="s">
        <v>33</v>
      </c>
      <c r="F39" s="133">
        <v>0.39</v>
      </c>
      <c r="G39" s="137">
        <v>100000</v>
      </c>
      <c r="H39" s="139">
        <f t="shared" si="0"/>
        <v>0</v>
      </c>
      <c r="I39" s="134">
        <f>IF(H39=0,0,H39/'Business Structure'!$B$8)</f>
        <v>0</v>
      </c>
    </row>
    <row r="40" spans="1:9" ht="12.75" customHeight="1">
      <c r="A40" s="6"/>
      <c r="B40" s="129">
        <v>335000</v>
      </c>
      <c r="C40" s="130">
        <v>10000000</v>
      </c>
      <c r="D40" s="125">
        <v>113900</v>
      </c>
      <c r="E40" s="126" t="s">
        <v>33</v>
      </c>
      <c r="F40" s="133">
        <v>0.34</v>
      </c>
      <c r="G40" s="137">
        <v>335000</v>
      </c>
      <c r="H40" s="139">
        <f t="shared" si="0"/>
        <v>119000</v>
      </c>
      <c r="I40" s="134">
        <f>IF(H40=0,0,H40/'Business Structure'!$B$8)</f>
        <v>59500</v>
      </c>
    </row>
    <row r="41" spans="1:9" ht="12.75" customHeight="1">
      <c r="A41" s="6"/>
      <c r="B41" s="129">
        <v>10000000</v>
      </c>
      <c r="C41" s="130">
        <v>15000000</v>
      </c>
      <c r="D41" s="125">
        <v>3400000</v>
      </c>
      <c r="E41" s="126" t="s">
        <v>33</v>
      </c>
      <c r="F41" s="133">
        <v>0.35</v>
      </c>
      <c r="G41" s="137">
        <v>10000000</v>
      </c>
      <c r="H41" s="139">
        <f t="shared" si="0"/>
        <v>0</v>
      </c>
      <c r="I41" s="134">
        <f>IF(H41=0,0,H41/'Business Structure'!$B$8)</f>
        <v>0</v>
      </c>
    </row>
    <row r="42" spans="1:9" ht="12.75" customHeight="1">
      <c r="A42" s="6"/>
      <c r="B42" s="129">
        <v>15000000</v>
      </c>
      <c r="C42" s="130">
        <v>18333333</v>
      </c>
      <c r="D42" s="125">
        <v>5159000</v>
      </c>
      <c r="E42" s="126" t="s">
        <v>33</v>
      </c>
      <c r="F42" s="133">
        <v>0.38</v>
      </c>
      <c r="G42" s="137">
        <v>15000000</v>
      </c>
      <c r="H42" s="139">
        <f t="shared" si="0"/>
        <v>0</v>
      </c>
      <c r="I42" s="134">
        <f>IF(H42=0,0,H42/'Business Structure'!$B$8)</f>
        <v>0</v>
      </c>
    </row>
    <row r="43" spans="1:9" ht="12.75" customHeight="1" thickBot="1">
      <c r="A43" s="6"/>
      <c r="B43" s="131">
        <v>18333333</v>
      </c>
      <c r="C43" s="132" t="s">
        <v>83</v>
      </c>
      <c r="D43" s="127"/>
      <c r="E43" s="127"/>
      <c r="F43" s="133">
        <v>0.35</v>
      </c>
      <c r="G43" s="138">
        <v>0</v>
      </c>
      <c r="H43" s="140">
        <f>IF(Net_income_for_business&gt;$B$43,Net_income_for_business*$F$43,0)</f>
        <v>0</v>
      </c>
      <c r="I43" s="135">
        <f>IF(H43=0,0,H43/'Business Structure'!$B$8)</f>
        <v>0</v>
      </c>
    </row>
    <row r="44" spans="1:9" ht="15.75" customHeight="1" thickBot="1" thickTop="1">
      <c r="A44" s="148" t="s">
        <v>39</v>
      </c>
      <c r="B44" s="149"/>
      <c r="C44" s="149"/>
      <c r="D44" s="149"/>
      <c r="E44" s="149"/>
      <c r="F44" s="149"/>
      <c r="G44" s="149"/>
      <c r="H44" s="108">
        <f>SUM(H36:H43)</f>
        <v>119000</v>
      </c>
      <c r="I44" s="109">
        <f>SUM(I36:I43)</f>
        <v>59500</v>
      </c>
    </row>
  </sheetData>
  <sheetProtection/>
  <mergeCells count="32">
    <mergeCell ref="A34:I34"/>
    <mergeCell ref="A15:B15"/>
    <mergeCell ref="A19:B19"/>
    <mergeCell ref="D19:E19"/>
    <mergeCell ref="F19:G19"/>
    <mergeCell ref="A26:B26"/>
    <mergeCell ref="A27:B27"/>
    <mergeCell ref="A20:B20"/>
    <mergeCell ref="A21:B21"/>
    <mergeCell ref="D25:E25"/>
    <mergeCell ref="F23:G23"/>
    <mergeCell ref="F25:G25"/>
    <mergeCell ref="A24:B24"/>
    <mergeCell ref="A25:B25"/>
    <mergeCell ref="A29:B29"/>
    <mergeCell ref="F20:G20"/>
    <mergeCell ref="F21:G21"/>
    <mergeCell ref="F24:G24"/>
    <mergeCell ref="D23:E23"/>
    <mergeCell ref="D24:E24"/>
    <mergeCell ref="A22:B22"/>
    <mergeCell ref="A23:B23"/>
    <mergeCell ref="A44:G44"/>
    <mergeCell ref="D35:F35"/>
    <mergeCell ref="D20:E20"/>
    <mergeCell ref="D21:E21"/>
    <mergeCell ref="D22:E22"/>
    <mergeCell ref="F27:G27"/>
    <mergeCell ref="D26:E26"/>
    <mergeCell ref="F26:G26"/>
    <mergeCell ref="D27:E27"/>
    <mergeCell ref="F22:G22"/>
  </mergeCells>
  <printOptions/>
  <pageMargins left="0.75" right="0.75" top="0.75" bottom="0.75" header="0.5" footer="0.5"/>
  <pageSetup horizontalDpi="300" verticalDpi="3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Paula Loesch</dc:creator>
  <cp:keywords/>
  <dc:description/>
  <cp:lastModifiedBy>ploesch</cp:lastModifiedBy>
  <cp:lastPrinted>2005-09-07T19:35:57Z</cp:lastPrinted>
  <dcterms:created xsi:type="dcterms:W3CDTF">2005-07-19T03:59:29Z</dcterms:created>
  <dcterms:modified xsi:type="dcterms:W3CDTF">2013-01-24T18:43:06Z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TC100163531033</vt:lpwstr>
  </property>
</Properties>
</file>